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U30" i="1" l="1"/>
  <c r="BT30" i="1"/>
  <c r="BR30" i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W30" i="1"/>
  <c r="V30" i="1"/>
  <c r="U30" i="1" s="1"/>
  <c r="N30" i="1"/>
  <c r="BU29" i="1"/>
  <c r="BT29" i="1"/>
  <c r="BS29" i="1" s="1"/>
  <c r="BR29" i="1"/>
  <c r="BG29" i="1"/>
  <c r="BF29" i="1"/>
  <c r="BE29" i="1"/>
  <c r="BD29" i="1"/>
  <c r="BH29" i="1" s="1"/>
  <c r="BI29" i="1" s="1"/>
  <c r="BC29" i="1"/>
  <c r="AX29" i="1" s="1"/>
  <c r="AZ29" i="1"/>
  <c r="AS29" i="1"/>
  <c r="AM29" i="1"/>
  <c r="AL29" i="1"/>
  <c r="AG29" i="1"/>
  <c r="AE29" i="1"/>
  <c r="I29" i="1" s="1"/>
  <c r="W29" i="1"/>
  <c r="V29" i="1"/>
  <c r="U29" i="1" s="1"/>
  <c r="N29" i="1"/>
  <c r="BU28" i="1"/>
  <c r="BT28" i="1"/>
  <c r="BR28" i="1"/>
  <c r="BS28" i="1" s="1"/>
  <c r="Q28" i="1" s="1"/>
  <c r="BG28" i="1"/>
  <c r="BF28" i="1"/>
  <c r="BE28" i="1"/>
  <c r="BD28" i="1"/>
  <c r="BH28" i="1" s="1"/>
  <c r="BI28" i="1" s="1"/>
  <c r="BC28" i="1"/>
  <c r="AZ28" i="1"/>
  <c r="AX28" i="1"/>
  <c r="AS28" i="1"/>
  <c r="AL28" i="1"/>
  <c r="AM28" i="1" s="1"/>
  <c r="AG28" i="1"/>
  <c r="AE28" i="1" s="1"/>
  <c r="AF28" i="1" s="1"/>
  <c r="W28" i="1"/>
  <c r="V28" i="1"/>
  <c r="N28" i="1"/>
  <c r="BU27" i="1"/>
  <c r="BT27" i="1"/>
  <c r="BR27" i="1"/>
  <c r="BS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G27" i="1" s="1"/>
  <c r="W27" i="1"/>
  <c r="V27" i="1"/>
  <c r="N27" i="1"/>
  <c r="BU26" i="1"/>
  <c r="BT26" i="1"/>
  <c r="BR26" i="1"/>
  <c r="BS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 s="1"/>
  <c r="W26" i="1"/>
  <c r="U26" i="1" s="1"/>
  <c r="V26" i="1"/>
  <c r="N26" i="1"/>
  <c r="BU25" i="1"/>
  <c r="BT25" i="1"/>
  <c r="BR25" i="1"/>
  <c r="BS25" i="1" s="1"/>
  <c r="AU25" i="1" s="1"/>
  <c r="AW25" i="1" s="1"/>
  <c r="BG25" i="1"/>
  <c r="BF25" i="1"/>
  <c r="BE25" i="1"/>
  <c r="BD25" i="1"/>
  <c r="BH25" i="1" s="1"/>
  <c r="BI25" i="1" s="1"/>
  <c r="BC25" i="1"/>
  <c r="AX25" i="1" s="1"/>
  <c r="AZ25" i="1"/>
  <c r="AS25" i="1"/>
  <c r="AM25" i="1"/>
  <c r="AL25" i="1"/>
  <c r="AG25" i="1"/>
  <c r="AE25" i="1" s="1"/>
  <c r="W25" i="1"/>
  <c r="U25" i="1" s="1"/>
  <c r="V25" i="1"/>
  <c r="N25" i="1"/>
  <c r="BU24" i="1"/>
  <c r="BT24" i="1"/>
  <c r="BR24" i="1"/>
  <c r="BS24" i="1" s="1"/>
  <c r="BG24" i="1"/>
  <c r="BF24" i="1"/>
  <c r="BE24" i="1"/>
  <c r="BD24" i="1"/>
  <c r="BH24" i="1" s="1"/>
  <c r="BI24" i="1" s="1"/>
  <c r="BC24" i="1"/>
  <c r="AX24" i="1" s="1"/>
  <c r="AZ24" i="1"/>
  <c r="AS24" i="1"/>
  <c r="AL24" i="1"/>
  <c r="AM24" i="1" s="1"/>
  <c r="AG24" i="1"/>
  <c r="AE24" i="1" s="1"/>
  <c r="AF24" i="1" s="1"/>
  <c r="W24" i="1"/>
  <c r="V24" i="1"/>
  <c r="N24" i="1"/>
  <c r="BU23" i="1"/>
  <c r="BT23" i="1"/>
  <c r="BR23" i="1"/>
  <c r="BS23" i="1" s="1"/>
  <c r="BG23" i="1"/>
  <c r="BF23" i="1"/>
  <c r="BE23" i="1"/>
  <c r="BD23" i="1"/>
  <c r="BH23" i="1" s="1"/>
  <c r="BI23" i="1" s="1"/>
  <c r="BC23" i="1"/>
  <c r="AZ23" i="1"/>
  <c r="AX23" i="1"/>
  <c r="AU23" i="1"/>
  <c r="AS23" i="1"/>
  <c r="AL23" i="1"/>
  <c r="AM23" i="1" s="1"/>
  <c r="AG23" i="1"/>
  <c r="AE23" i="1" s="1"/>
  <c r="L23" i="1" s="1"/>
  <c r="W23" i="1"/>
  <c r="V23" i="1"/>
  <c r="N23" i="1"/>
  <c r="H23" i="1"/>
  <c r="AV23" i="1" s="1"/>
  <c r="BU22" i="1"/>
  <c r="BT22" i="1"/>
  <c r="BS22" i="1"/>
  <c r="BR22" i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 s="1"/>
  <c r="W22" i="1"/>
  <c r="V22" i="1"/>
  <c r="U22" i="1"/>
  <c r="N22" i="1"/>
  <c r="BU21" i="1"/>
  <c r="BT21" i="1"/>
  <c r="BS21" i="1" s="1"/>
  <c r="BR21" i="1"/>
  <c r="BG21" i="1"/>
  <c r="BF21" i="1"/>
  <c r="BE21" i="1"/>
  <c r="BD21" i="1"/>
  <c r="BH21" i="1" s="1"/>
  <c r="BI21" i="1" s="1"/>
  <c r="BC21" i="1"/>
  <c r="AX21" i="1" s="1"/>
  <c r="AZ21" i="1"/>
  <c r="AS21" i="1"/>
  <c r="AM21" i="1"/>
  <c r="AL21" i="1"/>
  <c r="AG21" i="1"/>
  <c r="AE21" i="1" s="1"/>
  <c r="W21" i="1"/>
  <c r="U21" i="1" s="1"/>
  <c r="V21" i="1"/>
  <c r="N21" i="1"/>
  <c r="BU20" i="1"/>
  <c r="BT20" i="1"/>
  <c r="BR20" i="1"/>
  <c r="BG20" i="1"/>
  <c r="BF20" i="1"/>
  <c r="BE20" i="1"/>
  <c r="BD20" i="1"/>
  <c r="BH20" i="1" s="1"/>
  <c r="BI20" i="1" s="1"/>
  <c r="BC20" i="1"/>
  <c r="AZ20" i="1"/>
  <c r="AX20" i="1"/>
  <c r="AS20" i="1"/>
  <c r="AL20" i="1"/>
  <c r="AM20" i="1" s="1"/>
  <c r="AG20" i="1"/>
  <c r="AE20" i="1" s="1"/>
  <c r="I20" i="1" s="1"/>
  <c r="W20" i="1"/>
  <c r="V20" i="1"/>
  <c r="N20" i="1"/>
  <c r="BU19" i="1"/>
  <c r="BT19" i="1"/>
  <c r="BR19" i="1"/>
  <c r="BS19" i="1" s="1"/>
  <c r="BG19" i="1"/>
  <c r="BF19" i="1"/>
  <c r="BE19" i="1"/>
  <c r="BD19" i="1"/>
  <c r="BH19" i="1" s="1"/>
  <c r="BI19" i="1" s="1"/>
  <c r="BC19" i="1"/>
  <c r="AX19" i="1" s="1"/>
  <c r="AZ19" i="1"/>
  <c r="AS19" i="1"/>
  <c r="AM19" i="1"/>
  <c r="AL19" i="1"/>
  <c r="AG19" i="1"/>
  <c r="AE19" i="1" s="1"/>
  <c r="AF19" i="1" s="1"/>
  <c r="W19" i="1"/>
  <c r="V19" i="1"/>
  <c r="N19" i="1"/>
  <c r="L22" i="1" l="1"/>
  <c r="I22" i="1"/>
  <c r="H22" i="1"/>
  <c r="AV22" i="1" s="1"/>
  <c r="I26" i="1"/>
  <c r="H26" i="1"/>
  <c r="AV26" i="1" s="1"/>
  <c r="L26" i="1"/>
  <c r="I30" i="1"/>
  <c r="L30" i="1"/>
  <c r="H30" i="1"/>
  <c r="AV30" i="1" s="1"/>
  <c r="U19" i="1"/>
  <c r="G20" i="1"/>
  <c r="AY23" i="1"/>
  <c r="U24" i="1"/>
  <c r="G28" i="1"/>
  <c r="Y28" i="1" s="1"/>
  <c r="AF29" i="1"/>
  <c r="BS30" i="1"/>
  <c r="AU30" i="1" s="1"/>
  <c r="H20" i="1"/>
  <c r="AV20" i="1" s="1"/>
  <c r="H27" i="1"/>
  <c r="AV27" i="1" s="1"/>
  <c r="AY27" i="1" s="1"/>
  <c r="L20" i="1"/>
  <c r="AF20" i="1"/>
  <c r="BS20" i="1"/>
  <c r="U23" i="1"/>
  <c r="G24" i="1"/>
  <c r="Y24" i="1" s="1"/>
  <c r="U27" i="1"/>
  <c r="U28" i="1"/>
  <c r="L21" i="1"/>
  <c r="H21" i="1"/>
  <c r="AV21" i="1" s="1"/>
  <c r="I21" i="1"/>
  <c r="AF21" i="1"/>
  <c r="AU26" i="1"/>
  <c r="AW26" i="1" s="1"/>
  <c r="Q26" i="1"/>
  <c r="AY26" i="1"/>
  <c r="Q19" i="1"/>
  <c r="AU19" i="1"/>
  <c r="AW19" i="1" s="1"/>
  <c r="G21" i="1"/>
  <c r="Q21" i="1"/>
  <c r="AU21" i="1"/>
  <c r="AW21" i="1" s="1"/>
  <c r="AU22" i="1"/>
  <c r="AW22" i="1" s="1"/>
  <c r="Q22" i="1"/>
  <c r="AU29" i="1"/>
  <c r="AW29" i="1" s="1"/>
  <c r="Q29" i="1"/>
  <c r="Y20" i="1"/>
  <c r="I19" i="1"/>
  <c r="L19" i="1"/>
  <c r="H19" i="1"/>
  <c r="AV19" i="1" s="1"/>
  <c r="AY19" i="1" s="1"/>
  <c r="G19" i="1"/>
  <c r="Q24" i="1"/>
  <c r="AU24" i="1"/>
  <c r="AW24" i="1" s="1"/>
  <c r="Y27" i="1"/>
  <c r="G22" i="1"/>
  <c r="AF22" i="1"/>
  <c r="I24" i="1"/>
  <c r="L24" i="1"/>
  <c r="H24" i="1"/>
  <c r="AV24" i="1" s="1"/>
  <c r="AY24" i="1" s="1"/>
  <c r="L25" i="1"/>
  <c r="H25" i="1"/>
  <c r="AV25" i="1" s="1"/>
  <c r="AY25" i="1" s="1"/>
  <c r="G25" i="1"/>
  <c r="AF27" i="1"/>
  <c r="I27" i="1"/>
  <c r="I28" i="1"/>
  <c r="L28" i="1"/>
  <c r="H28" i="1"/>
  <c r="AV28" i="1" s="1"/>
  <c r="L29" i="1"/>
  <c r="H29" i="1"/>
  <c r="AV29" i="1" s="1"/>
  <c r="AY29" i="1" s="1"/>
  <c r="G29" i="1"/>
  <c r="AF23" i="1"/>
  <c r="I23" i="1"/>
  <c r="AU28" i="1"/>
  <c r="AW28" i="1" s="1"/>
  <c r="U20" i="1"/>
  <c r="G23" i="1"/>
  <c r="AW23" i="1"/>
  <c r="Q23" i="1"/>
  <c r="I25" i="1"/>
  <c r="Q25" i="1"/>
  <c r="AF25" i="1"/>
  <c r="G26" i="1"/>
  <c r="AF26" i="1"/>
  <c r="L27" i="1"/>
  <c r="Q27" i="1"/>
  <c r="R28" i="1"/>
  <c r="S28" i="1" s="1"/>
  <c r="G30" i="1"/>
  <c r="AF30" i="1"/>
  <c r="AW30" i="1" l="1"/>
  <c r="AY30" i="1"/>
  <c r="AY21" i="1"/>
  <c r="R20" i="1"/>
  <c r="S20" i="1" s="1"/>
  <c r="Q30" i="1"/>
  <c r="Q20" i="1"/>
  <c r="AU20" i="1"/>
  <c r="AW20" i="1" s="1"/>
  <c r="AY20" i="1"/>
  <c r="Y30" i="1"/>
  <c r="AY22" i="1"/>
  <c r="T28" i="1"/>
  <c r="X28" i="1" s="1"/>
  <c r="AA28" i="1"/>
  <c r="Y26" i="1"/>
  <c r="R23" i="1"/>
  <c r="S23" i="1" s="1"/>
  <c r="O28" i="1"/>
  <c r="M28" i="1" s="1"/>
  <c r="P28" i="1" s="1"/>
  <c r="J28" i="1" s="1"/>
  <c r="K28" i="1" s="1"/>
  <c r="R29" i="1"/>
  <c r="S29" i="1" s="1"/>
  <c r="R19" i="1"/>
  <c r="S19" i="1" s="1"/>
  <c r="R30" i="1"/>
  <c r="S30" i="1" s="1"/>
  <c r="R27" i="1"/>
  <c r="S27" i="1" s="1"/>
  <c r="AY28" i="1"/>
  <c r="R21" i="1"/>
  <c r="S21" i="1" s="1"/>
  <c r="R26" i="1"/>
  <c r="S26" i="1" s="1"/>
  <c r="Y23" i="1"/>
  <c r="Y25" i="1"/>
  <c r="Y22" i="1"/>
  <c r="R24" i="1"/>
  <c r="S24" i="1" s="1"/>
  <c r="R25" i="1"/>
  <c r="S25" i="1" s="1"/>
  <c r="O25" i="1" s="1"/>
  <c r="M25" i="1" s="1"/>
  <c r="P25" i="1" s="1"/>
  <c r="J25" i="1" s="1"/>
  <c r="K25" i="1" s="1"/>
  <c r="Y29" i="1"/>
  <c r="Y19" i="1"/>
  <c r="O19" i="1"/>
  <c r="M19" i="1" s="1"/>
  <c r="P19" i="1" s="1"/>
  <c r="J19" i="1" s="1"/>
  <c r="K19" i="1" s="1"/>
  <c r="R22" i="1"/>
  <c r="S22" i="1" s="1"/>
  <c r="O21" i="1"/>
  <c r="M21" i="1" s="1"/>
  <c r="P21" i="1" s="1"/>
  <c r="J21" i="1" s="1"/>
  <c r="K21" i="1" s="1"/>
  <c r="Y21" i="1"/>
  <c r="Z28" i="1"/>
  <c r="Z20" i="1" l="1"/>
  <c r="O20" i="1"/>
  <c r="M20" i="1" s="1"/>
  <c r="P20" i="1" s="1"/>
  <c r="J20" i="1" s="1"/>
  <c r="K20" i="1" s="1"/>
  <c r="AA20" i="1"/>
  <c r="AB20" i="1" s="1"/>
  <c r="T20" i="1"/>
  <c r="X20" i="1" s="1"/>
  <c r="T24" i="1"/>
  <c r="X24" i="1" s="1"/>
  <c r="AA24" i="1"/>
  <c r="Z24" i="1"/>
  <c r="O24" i="1"/>
  <c r="M24" i="1" s="1"/>
  <c r="P24" i="1" s="1"/>
  <c r="J24" i="1" s="1"/>
  <c r="K24" i="1" s="1"/>
  <c r="AA23" i="1"/>
  <c r="T23" i="1"/>
  <c r="X23" i="1" s="1"/>
  <c r="Z23" i="1"/>
  <c r="AA30" i="1"/>
  <c r="AB30" i="1" s="1"/>
  <c r="T30" i="1"/>
  <c r="X30" i="1" s="1"/>
  <c r="Z30" i="1"/>
  <c r="AA26" i="1"/>
  <c r="AB26" i="1" s="1"/>
  <c r="T26" i="1"/>
  <c r="X26" i="1" s="1"/>
  <c r="Z26" i="1"/>
  <c r="AA19" i="1"/>
  <c r="T19" i="1"/>
  <c r="X19" i="1" s="1"/>
  <c r="Z19" i="1"/>
  <c r="O26" i="1"/>
  <c r="M26" i="1" s="1"/>
  <c r="P26" i="1" s="1"/>
  <c r="J26" i="1" s="1"/>
  <c r="K26" i="1" s="1"/>
  <c r="T29" i="1"/>
  <c r="X29" i="1" s="1"/>
  <c r="AA29" i="1"/>
  <c r="Z29" i="1"/>
  <c r="O29" i="1"/>
  <c r="M29" i="1" s="1"/>
  <c r="P29" i="1" s="1"/>
  <c r="J29" i="1" s="1"/>
  <c r="K29" i="1" s="1"/>
  <c r="AA22" i="1"/>
  <c r="T22" i="1"/>
  <c r="X22" i="1" s="1"/>
  <c r="Z22" i="1"/>
  <c r="T25" i="1"/>
  <c r="X25" i="1" s="1"/>
  <c r="AA25" i="1"/>
  <c r="Z25" i="1"/>
  <c r="O23" i="1"/>
  <c r="M23" i="1" s="1"/>
  <c r="P23" i="1" s="1"/>
  <c r="J23" i="1" s="1"/>
  <c r="K23" i="1" s="1"/>
  <c r="O22" i="1"/>
  <c r="M22" i="1" s="1"/>
  <c r="P22" i="1" s="1"/>
  <c r="J22" i="1" s="1"/>
  <c r="K22" i="1" s="1"/>
  <c r="T21" i="1"/>
  <c r="X21" i="1" s="1"/>
  <c r="AA21" i="1"/>
  <c r="Z21" i="1"/>
  <c r="T27" i="1"/>
  <c r="X27" i="1" s="1"/>
  <c r="AA27" i="1"/>
  <c r="O27" i="1"/>
  <c r="M27" i="1" s="1"/>
  <c r="P27" i="1" s="1"/>
  <c r="J27" i="1" s="1"/>
  <c r="K27" i="1" s="1"/>
  <c r="Z27" i="1"/>
  <c r="AB28" i="1"/>
  <c r="O30" i="1"/>
  <c r="M30" i="1" s="1"/>
  <c r="P30" i="1" s="1"/>
  <c r="J30" i="1" s="1"/>
  <c r="K30" i="1" s="1"/>
  <c r="AB21" i="1" l="1"/>
  <c r="AB29" i="1"/>
  <c r="AB27" i="1"/>
  <c r="AB25" i="1"/>
  <c r="AB22" i="1"/>
  <c r="AB19" i="1"/>
  <c r="AB24" i="1"/>
  <c r="AB23" i="1"/>
</calcChain>
</file>

<file path=xl/sharedStrings.xml><?xml version="1.0" encoding="utf-8"?>
<sst xmlns="http://schemas.openxmlformats.org/spreadsheetml/2006/main" count="677" uniqueCount="361">
  <si>
    <t>File opened</t>
  </si>
  <si>
    <t>2020-09-09 09:52:01</t>
  </si>
  <si>
    <t>Console s/n</t>
  </si>
  <si>
    <t>68C-811864</t>
  </si>
  <si>
    <t>Console ver</t>
  </si>
  <si>
    <t>Bluestem v.1.4.05</t>
  </si>
  <si>
    <t>Scripts ver</t>
  </si>
  <si>
    <t>2020.04  1.4.05, May 2020</t>
  </si>
  <si>
    <t>Head s/n</t>
  </si>
  <si>
    <t>68H-711854</t>
  </si>
  <si>
    <t>Head ver</t>
  </si>
  <si>
    <t>1.4.2</t>
  </si>
  <si>
    <t>Head cal</t>
  </si>
  <si>
    <t>{"h2obspan2b": "0.102276", "co2aspan2a": "0.192577", "flowbzero": "0.29228", "h2oaspanconc2": "0", "co2aspan1": "0.965871", "oxygen": "21", "ssb_ref": "38583.5", "co2bspan2a": "0.193642", "h2obspan1": "1.0322", "h2oaspan2": "0", "co2aspanconc1": "993", "co2aspan2": "-0.0272619", "co2azero": "0.929293", "chamberpressurezero": "2.6448", "h2obzero": "1.00493", "tbzero": "0.0729084", "co2bspanconc1": "993", "co2aspan2b": "0.184993", "h2oaspan2a": "0.0983196", "h2obspanconc1": "19.41", "flowmeterzero": "1.00721", "h2oaspanconc1": "19.41", "h2obspan2": "0", "co2bspan2b": "0.185009", "h2obspan2a": "0.099086", "co2bspan1": "0.960927", "flowazero": "0.31688", "h2oaspan1": "1.04034", "co2aspanconc2": "298.9", "h2oaspan2b": "0.102286", "h2oazero": "1.03379", "tazero": "0.0108032", "co2bspanconc2": "298.9", "co2bspan2": "-0.0284272", "co2bzero": "0.931309", "ssa_ref": "40350.2", "h2obspanconc2": "0"}</t>
  </si>
  <si>
    <t>Chamber type</t>
  </si>
  <si>
    <t>6800-01A</t>
  </si>
  <si>
    <t>Chamber s/n</t>
  </si>
  <si>
    <t>MPF-831654</t>
  </si>
  <si>
    <t>Chamber rev</t>
  </si>
  <si>
    <t>0</t>
  </si>
  <si>
    <t>Chamber cal</t>
  </si>
  <si>
    <t>Fluorometer</t>
  </si>
  <si>
    <t>Flr. Version</t>
  </si>
  <si>
    <t>09:52:01</t>
  </si>
  <si>
    <t>Stability Definition:	H2O_r (Meas): Slp&lt;0.5 Per=20	CO2_r (Meas): Slp&lt;0.1 Per=20	CO2_s (Meas): Slp&lt;1 Per=20	H2O_s (Meas): Slp&lt;0.5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</si>
  <si>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</si>
  <si>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</si>
  <si>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</si>
  <si>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</si>
  <si>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</si>
  <si>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</si>
  <si>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</si>
  <si>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</si>
  <si>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</si>
  <si>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</si>
  <si>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</si>
  <si>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</si>
  <si>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</si>
  <si>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</si>
  <si>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</si>
  <si>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</si>
  <si>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</si>
  <si>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</si>
  <si>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</si>
  <si>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</si>
  <si>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</si>
  <si>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</si>
  <si>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</si>
  <si>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</si>
  <si>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</si>
  <si>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</si>
  <si>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</si>
  <si>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</si>
  <si>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</si>
  <si>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</si>
  <si>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</si>
  <si>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</si>
  <si>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</si>
  <si>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</si>
  <si>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</si>
  <si>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</si>
  <si>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</si>
  <si>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</si>
  <si>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</si>
  <si>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</si>
  <si>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</si>
  <si>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</si>
  <si>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</si>
  <si>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</si>
  <si>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</si>
  <si>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</si>
  <si>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</si>
  <si>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</si>
  <si>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</si>
  <si>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</si>
  <si>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</si>
  <si>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</si>
  <si>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</si>
  <si>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</si>
  <si>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</si>
  <si>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3.23067 78.3327 381.908 628.775 867.857 1086.98 1228.6 1310.41</t>
  </si>
  <si>
    <t>Fs_true</t>
  </si>
  <si>
    <t>0.526052 101.966 403.858 601.355 800.828 1000.03 1201.21 1400.78</t>
  </si>
  <si>
    <t>leak_wt</t>
  </si>
  <si>
    <t>Sys</t>
  </si>
  <si>
    <t>GasEx</t>
  </si>
  <si>
    <t>Leak</t>
  </si>
  <si>
    <t>FLR</t>
  </si>
  <si>
    <t>MPF</t>
  </si>
  <si>
    <t>LeafQ</t>
  </si>
  <si>
    <t>Meas</t>
  </si>
  <si>
    <t>FlrLS</t>
  </si>
  <si>
    <t>FlrStats</t>
  </si>
  <si>
    <t>MchEvent</t>
  </si>
  <si>
    <t>Stability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</si>
  <si>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</si>
  <si>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</si>
  <si>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</si>
  <si>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</si>
  <si>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</si>
  <si>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</si>
  <si>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</si>
  <si>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</si>
  <si>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</si>
  <si>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</si>
  <si>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</si>
  <si>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</si>
  <si>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</si>
  <si>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</si>
  <si>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</si>
  <si>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</si>
  <si>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</si>
  <si>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</si>
  <si>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</si>
  <si>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</si>
  <si>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</si>
  <si>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</si>
  <si>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</si>
  <si>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</si>
  <si>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</si>
  <si>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</si>
  <si>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</si>
  <si>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</si>
  <si>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</si>
  <si>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</si>
  <si>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</si>
  <si>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</si>
  <si>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</si>
  <si>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</si>
  <si>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</si>
  <si>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</si>
  <si>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</si>
  <si>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</si>
  <si>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</si>
  <si>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</si>
  <si>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</si>
  <si>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</si>
  <si>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</si>
  <si>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</si>
  <si>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</si>
  <si>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</si>
  <si>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</si>
  <si>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</si>
  <si>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</si>
  <si>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</si>
  <si>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</si>
  <si>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</si>
  <si>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</si>
  <si>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</si>
  <si>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</si>
  <si>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</si>
  <si>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</si>
  <si>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</si>
  <si>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</si>
  <si>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</si>
  <si>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</si>
  <si>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ID</t>
  </si>
  <si>
    <t>P1_dur</t>
  </si>
  <si>
    <t>P2_dur</t>
  </si>
  <si>
    <t>P3_dur</t>
  </si>
  <si>
    <t>P1_Qmax</t>
  </si>
  <si>
    <t>P1_Fmax</t>
  </si>
  <si>
    <t>P2_dQdt</t>
  </si>
  <si>
    <t>P3_ΔF</t>
  </si>
  <si>
    <t>Qin</t>
  </si>
  <si>
    <t>Qabs</t>
  </si>
  <si>
    <t>alpha</t>
  </si>
  <si>
    <t>convert</t>
  </si>
  <si>
    <t>S</t>
  </si>
  <si>
    <t>K</t>
  </si>
  <si>
    <t>Geometry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</si>
  <si>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</si>
  <si>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</si>
  <si>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</si>
  <si>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</si>
  <si>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</si>
  <si>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</si>
  <si>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</si>
  <si>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</si>
  <si>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</si>
  <si>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</si>
  <si>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</si>
  <si>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</si>
  <si>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</si>
  <si>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</si>
  <si>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</si>
  <si>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</si>
  <si>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</si>
  <si>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</si>
  <si>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</si>
  <si>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</si>
  <si>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</si>
  <si>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</si>
  <si>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</si>
  <si>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</si>
  <si>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</si>
  <si>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</si>
  <si>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</si>
  <si>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</si>
  <si>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</si>
  <si>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</si>
  <si>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</si>
  <si>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</si>
  <si>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</si>
  <si>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</si>
  <si>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</si>
  <si>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</si>
  <si>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</si>
  <si>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</si>
  <si>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</si>
  <si>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</si>
  <si>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</si>
  <si>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</si>
  <si>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</si>
  <si>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</si>
  <si>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</si>
  <si>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</si>
  <si>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</si>
  <si>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</si>
  <si>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</si>
  <si>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</si>
  <si>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</si>
  <si>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</si>
  <si>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</si>
  <si>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</si>
  <si>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</si>
  <si>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CO2_s:MN</t>
  </si>
  <si>
    <t>CO2_s:SLP</t>
  </si>
  <si>
    <t>CO2_s:SD</t>
  </si>
  <si>
    <t>CO2_s:OK</t>
  </si>
  <si>
    <t>H2O_r:MN</t>
  </si>
  <si>
    <t>H2O_r:SLP</t>
  </si>
  <si>
    <t>H2O_r:SD</t>
  </si>
  <si>
    <t>H2O_r:OK</t>
  </si>
  <si>
    <t>H2O_s:MN</t>
  </si>
  <si>
    <t>H2O_s:SLP</t>
  </si>
  <si>
    <t>H2O_s:SD</t>
  </si>
  <si>
    <t>H2O_s:OK</t>
  </si>
  <si>
    <t>Stable</t>
  </si>
  <si>
    <t>Total</t>
  </si>
  <si>
    <t>State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</si>
  <si>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</si>
  <si>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</si>
  <si>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</si>
  <si>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</si>
  <si>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</si>
  <si>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</si>
  <si>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</si>
  <si>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</si>
  <si>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</si>
  <si>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</si>
  <si>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</si>
  <si>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</si>
  <si>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</si>
  <si>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</si>
  <si>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</si>
  <si>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</si>
  <si>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</si>
  <si>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</si>
  <si>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</si>
  <si>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</si>
  <si>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</si>
  <si>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</si>
  <si>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</si>
  <si>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</si>
  <si>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</si>
  <si>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</si>
  <si>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</si>
  <si>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</si>
  <si>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</si>
  <si>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</si>
  <si>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</si>
  <si>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</si>
  <si>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</si>
  <si>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</si>
  <si>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</si>
  <si>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</si>
  <si>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</si>
  <si>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</si>
  <si>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</si>
  <si>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</si>
  <si>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</si>
  <si>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</si>
  <si>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</si>
  <si>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</si>
  <si>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ms</t>
  </si>
  <si>
    <t>mol m⁻² s⁻²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</si>
  <si>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</si>
  <si>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</si>
  <si>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</si>
  <si>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</si>
  <si>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</si>
  <si>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</si>
  <si>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</si>
  <si>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</si>
  <si>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</si>
  <si>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</si>
  <si>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min</t>
  </si>
  <si>
    <t>MPF-1591-20200909-09_00_45</t>
  </si>
  <si>
    <t>0: Broadleaf</t>
  </si>
  <si>
    <t>20200909 10:08:30</t>
  </si>
  <si>
    <t>10:08:30</t>
  </si>
  <si>
    <t>MPF-1594-20200909-10_08_15</t>
  </si>
  <si>
    <t>DARK-1595-20200909-10_08_17</t>
  </si>
  <si>
    <t>10:08:04</t>
  </si>
  <si>
    <t>4/4</t>
  </si>
  <si>
    <t>20200909 10:09:55</t>
  </si>
  <si>
    <t>10:09:55</t>
  </si>
  <si>
    <t>MPF-1596-20200909-10_09_40</t>
  </si>
  <si>
    <t>DARK-1597-20200909-10_09_42</t>
  </si>
  <si>
    <t>10:09:28</t>
  </si>
  <si>
    <t>20200909 10:11:25</t>
  </si>
  <si>
    <t>10:11:25</t>
  </si>
  <si>
    <t>MPF-1598-20200909-10_11_10</t>
  </si>
  <si>
    <t>DARK-1599-20200909-10_11_12</t>
  </si>
  <si>
    <t>10:10:59</t>
  </si>
  <si>
    <t>20200909 10:12:50</t>
  </si>
  <si>
    <t>10:12:50</t>
  </si>
  <si>
    <t>MPF-1600-20200909-10_12_35</t>
  </si>
  <si>
    <t>DARK-1601-20200909-10_12_37</t>
  </si>
  <si>
    <t>10:12:23</t>
  </si>
  <si>
    <t>20200909 10:14:13</t>
  </si>
  <si>
    <t>10:14:13</t>
  </si>
  <si>
    <t>MPF-1602-20200909-10_13_58</t>
  </si>
  <si>
    <t>DARK-1603-20200909-10_14_00</t>
  </si>
  <si>
    <t>10:13:47</t>
  </si>
  <si>
    <t>20200909 10:15:43</t>
  </si>
  <si>
    <t>10:15:43</t>
  </si>
  <si>
    <t>MPF-1604-20200909-10_15_28</t>
  </si>
  <si>
    <t>DARK-1605-20200909-10_15_30</t>
  </si>
  <si>
    <t>10:15:09</t>
  </si>
  <si>
    <t>20200909 10:17:07</t>
  </si>
  <si>
    <t>10:17:07</t>
  </si>
  <si>
    <t>MPF-1606-20200909-10_16_52</t>
  </si>
  <si>
    <t>DARK-1607-20200909-10_16_54</t>
  </si>
  <si>
    <t>10:16:41</t>
  </si>
  <si>
    <t>20200909 10:18:44</t>
  </si>
  <si>
    <t>10:18:44</t>
  </si>
  <si>
    <t>MPF-1608-20200909-10_18_29</t>
  </si>
  <si>
    <t>DARK-1609-20200909-10_18_31</t>
  </si>
  <si>
    <t>10:18:08</t>
  </si>
  <si>
    <t>20200909 10:20:12</t>
  </si>
  <si>
    <t>10:20:12</t>
  </si>
  <si>
    <t>MPF-1610-20200909-10_19_57</t>
  </si>
  <si>
    <t>DARK-1611-20200909-10_19_59</t>
  </si>
  <si>
    <t>10:19:42</t>
  </si>
  <si>
    <t>20200909 10:21:33</t>
  </si>
  <si>
    <t>10:21:33</t>
  </si>
  <si>
    <t>MPF-1612-20200909-10_21_18</t>
  </si>
  <si>
    <t>DARK-1613-20200909-10_21_20</t>
  </si>
  <si>
    <t>10:21:07</t>
  </si>
  <si>
    <t>20200909 10:22:55</t>
  </si>
  <si>
    <t>10:22:55</t>
  </si>
  <si>
    <t>MPF-1614-20200909-10_22_40</t>
  </si>
  <si>
    <t>-</t>
  </si>
  <si>
    <t>10:22:30</t>
  </si>
  <si>
    <t>20200909 10:45:41</t>
  </si>
  <si>
    <t>10:45:41</t>
  </si>
  <si>
    <t>MPF-1615-20200909-10_45_26</t>
  </si>
  <si>
    <t>10:45:57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</si>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</sst>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A30"/>
  <sheetViews>
    <sheetView tabSelected="1" topLeftCell="Z11" workbookViewId="0">
      <selection activeCell="AR18" sqref="AR18"/>
    </sheetView>
  </sheetViews>
  <sheetFormatPr defaultRowHeight="14.5" x14ac:dyDescent="0.35"/>
  <sheetData>
    <row r="2" spans="1:183" x14ac:dyDescent="0.35">
      <c r="A2" t="s">
        <v>25</v>
      </c>
      <c r="B2" t="s">
        <v>26</v>
      </c>
      <c r="C2" t="s">
        <v>28</v>
      </c>
    </row>
    <row r="3" spans="1:183" x14ac:dyDescent="0.35">
      <c r="B3" t="s">
        <v>27</v>
      </c>
      <c r="C3" t="s">
        <v>29</v>
      </c>
    </row>
    <row r="4" spans="1:183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183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183" x14ac:dyDescent="0.35">
      <c r="A6" t="s">
        <v>42</v>
      </c>
      <c r="B6" t="s">
        <v>43</v>
      </c>
    </row>
    <row r="7" spans="1:183" x14ac:dyDescent="0.35">
      <c r="B7">
        <v>2</v>
      </c>
    </row>
    <row r="8" spans="1:183" x14ac:dyDescent="0.35">
      <c r="A8" t="s">
        <v>44</v>
      </c>
      <c r="B8" t="s">
        <v>45</v>
      </c>
      <c r="C8" t="s">
        <v>46</v>
      </c>
      <c r="D8" t="s">
        <v>47</v>
      </c>
      <c r="E8" t="s">
        <v>48</v>
      </c>
    </row>
    <row r="9" spans="1:183" x14ac:dyDescent="0.35">
      <c r="B9">
        <v>0</v>
      </c>
      <c r="C9">
        <v>1</v>
      </c>
      <c r="D9">
        <v>0</v>
      </c>
      <c r="E9">
        <v>0</v>
      </c>
    </row>
    <row r="10" spans="1:183" x14ac:dyDescent="0.35">
      <c r="A10" t="s">
        <v>49</v>
      </c>
      <c r="B10" t="s">
        <v>50</v>
      </c>
      <c r="C10" t="s">
        <v>52</v>
      </c>
      <c r="D10" t="s">
        <v>54</v>
      </c>
      <c r="E10" t="s">
        <v>55</v>
      </c>
      <c r="F10" t="s">
        <v>56</v>
      </c>
      <c r="G10" t="s">
        <v>57</v>
      </c>
      <c r="H10" t="s">
        <v>58</v>
      </c>
      <c r="I10" t="s">
        <v>59</v>
      </c>
      <c r="J10" t="s">
        <v>60</v>
      </c>
      <c r="K10" t="s">
        <v>61</v>
      </c>
      <c r="L10" t="s">
        <v>62</v>
      </c>
      <c r="M10" t="s">
        <v>63</v>
      </c>
      <c r="N10" t="s">
        <v>64</v>
      </c>
      <c r="O10" t="s">
        <v>65</v>
      </c>
      <c r="P10" t="s">
        <v>66</v>
      </c>
      <c r="Q10" t="s">
        <v>67</v>
      </c>
    </row>
    <row r="11" spans="1:183" x14ac:dyDescent="0.35">
      <c r="B11" t="s">
        <v>51</v>
      </c>
      <c r="C11" t="s">
        <v>53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183" x14ac:dyDescent="0.35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 t="s">
        <v>73</v>
      </c>
    </row>
    <row r="13" spans="1:183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183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t="s">
        <v>81</v>
      </c>
      <c r="H14" t="s">
        <v>83</v>
      </c>
    </row>
    <row r="15" spans="1:183" x14ac:dyDescent="0.35">
      <c r="B15">
        <v>-6276</v>
      </c>
      <c r="C15">
        <v>6.6</v>
      </c>
      <c r="D15">
        <v>1.7090000000000001E-5</v>
      </c>
      <c r="E15">
        <v>3.11</v>
      </c>
      <c r="F15" t="s">
        <v>80</v>
      </c>
      <c r="G15" t="s">
        <v>82</v>
      </c>
      <c r="H15">
        <v>0</v>
      </c>
    </row>
    <row r="16" spans="1:183" x14ac:dyDescent="0.35">
      <c r="A16" t="s">
        <v>84</v>
      </c>
      <c r="B16" t="s">
        <v>84</v>
      </c>
      <c r="C16" t="s">
        <v>84</v>
      </c>
      <c r="D16" t="s">
        <v>84</v>
      </c>
      <c r="E16" t="s">
        <v>84</v>
      </c>
      <c r="F16" t="s">
        <v>85</v>
      </c>
      <c r="G16" t="s">
        <v>85</v>
      </c>
      <c r="H16" t="s">
        <v>85</v>
      </c>
      <c r="I16" t="s">
        <v>85</v>
      </c>
      <c r="J16" t="s">
        <v>85</v>
      </c>
      <c r="K16" t="s">
        <v>85</v>
      </c>
      <c r="L16" t="s">
        <v>85</v>
      </c>
      <c r="M16" t="s">
        <v>85</v>
      </c>
      <c r="N16" t="s">
        <v>85</v>
      </c>
      <c r="O16" t="s">
        <v>85</v>
      </c>
      <c r="P16" t="s">
        <v>85</v>
      </c>
      <c r="Q16" t="s">
        <v>85</v>
      </c>
      <c r="R16" t="s">
        <v>85</v>
      </c>
      <c r="S16" t="s">
        <v>85</v>
      </c>
      <c r="T16" t="s">
        <v>85</v>
      </c>
      <c r="U16" t="s">
        <v>85</v>
      </c>
      <c r="V16" t="s">
        <v>85</v>
      </c>
      <c r="W16" t="s">
        <v>85</v>
      </c>
      <c r="X16" t="s">
        <v>85</v>
      </c>
      <c r="Y16" t="s">
        <v>85</v>
      </c>
      <c r="Z16" t="s">
        <v>85</v>
      </c>
      <c r="AA16" t="s">
        <v>85</v>
      </c>
      <c r="AB16" t="s">
        <v>85</v>
      </c>
      <c r="AC16" t="s">
        <v>86</v>
      </c>
      <c r="AD16" t="s">
        <v>86</v>
      </c>
      <c r="AE16" t="s">
        <v>86</v>
      </c>
      <c r="AF16" t="s">
        <v>86</v>
      </c>
      <c r="AG16" t="s">
        <v>86</v>
      </c>
      <c r="AH16" t="s">
        <v>87</v>
      </c>
      <c r="AI16" t="s">
        <v>87</v>
      </c>
      <c r="AJ16" t="s">
        <v>87</v>
      </c>
      <c r="AK16" t="s">
        <v>87</v>
      </c>
      <c r="AL16" t="s">
        <v>87</v>
      </c>
      <c r="AM16" t="s">
        <v>87</v>
      </c>
      <c r="AN16" t="s">
        <v>87</v>
      </c>
      <c r="AO16" t="s">
        <v>87</v>
      </c>
      <c r="AP16" t="s">
        <v>87</v>
      </c>
      <c r="AQ16" t="s">
        <v>87</v>
      </c>
      <c r="AR16" t="s">
        <v>87</v>
      </c>
      <c r="AS16" t="s">
        <v>87</v>
      </c>
      <c r="AT16" t="s">
        <v>87</v>
      </c>
      <c r="AU16" t="s">
        <v>87</v>
      </c>
      <c r="AV16" t="s">
        <v>87</v>
      </c>
      <c r="AW16" t="s">
        <v>87</v>
      </c>
      <c r="AX16" t="s">
        <v>87</v>
      </c>
      <c r="AY16" t="s">
        <v>87</v>
      </c>
      <c r="AZ16" t="s">
        <v>87</v>
      </c>
      <c r="BA16" t="s">
        <v>87</v>
      </c>
      <c r="BB16" t="s">
        <v>87</v>
      </c>
      <c r="BC16" t="s">
        <v>87</v>
      </c>
      <c r="BD16" t="s">
        <v>87</v>
      </c>
      <c r="BE16" t="s">
        <v>87</v>
      </c>
      <c r="BF16" t="s">
        <v>87</v>
      </c>
      <c r="BG16" t="s">
        <v>87</v>
      </c>
      <c r="BH16" t="s">
        <v>87</v>
      </c>
      <c r="BI16" t="s">
        <v>87</v>
      </c>
      <c r="BJ16" t="s">
        <v>88</v>
      </c>
      <c r="BK16" t="s">
        <v>88</v>
      </c>
      <c r="BL16" t="s">
        <v>88</v>
      </c>
      <c r="BM16" t="s">
        <v>88</v>
      </c>
      <c r="BN16" t="s">
        <v>88</v>
      </c>
      <c r="BO16" t="s">
        <v>88</v>
      </c>
      <c r="BP16" t="s">
        <v>88</v>
      </c>
      <c r="BQ16" t="s">
        <v>88</v>
      </c>
      <c r="BR16" t="s">
        <v>89</v>
      </c>
      <c r="BS16" t="s">
        <v>89</v>
      </c>
      <c r="BT16" t="s">
        <v>89</v>
      </c>
      <c r="BU16" t="s">
        <v>89</v>
      </c>
      <c r="BV16" t="s">
        <v>42</v>
      </c>
      <c r="BW16" t="s">
        <v>42</v>
      </c>
      <c r="BX16" t="s">
        <v>42</v>
      </c>
      <c r="BY16" t="s">
        <v>90</v>
      </c>
      <c r="BZ16" t="s">
        <v>90</v>
      </c>
      <c r="CA16" t="s">
        <v>90</v>
      </c>
      <c r="CB16" t="s">
        <v>90</v>
      </c>
      <c r="CC16" t="s">
        <v>90</v>
      </c>
      <c r="CD16" t="s">
        <v>90</v>
      </c>
      <c r="CE16" t="s">
        <v>90</v>
      </c>
      <c r="CF16" t="s">
        <v>90</v>
      </c>
      <c r="CG16" t="s">
        <v>90</v>
      </c>
      <c r="CH16" t="s">
        <v>90</v>
      </c>
      <c r="CI16" t="s">
        <v>90</v>
      </c>
      <c r="CJ16" t="s">
        <v>90</v>
      </c>
      <c r="CK16" t="s">
        <v>90</v>
      </c>
      <c r="CL16" t="s">
        <v>90</v>
      </c>
      <c r="CM16" t="s">
        <v>90</v>
      </c>
      <c r="CN16" t="s">
        <v>90</v>
      </c>
      <c r="CO16" t="s">
        <v>90</v>
      </c>
      <c r="CP16" t="s">
        <v>90</v>
      </c>
      <c r="CQ16" t="s">
        <v>91</v>
      </c>
      <c r="CR16" t="s">
        <v>91</v>
      </c>
      <c r="CS16" t="s">
        <v>91</v>
      </c>
      <c r="CT16" t="s">
        <v>91</v>
      </c>
      <c r="CU16" t="s">
        <v>91</v>
      </c>
      <c r="CV16" t="s">
        <v>91</v>
      </c>
      <c r="CW16" t="s">
        <v>91</v>
      </c>
      <c r="CX16" t="s">
        <v>91</v>
      </c>
      <c r="CY16" t="s">
        <v>91</v>
      </c>
      <c r="CZ16" t="s">
        <v>91</v>
      </c>
      <c r="DA16" t="s">
        <v>91</v>
      </c>
      <c r="DB16" t="s">
        <v>91</v>
      </c>
      <c r="DC16" t="s">
        <v>91</v>
      </c>
      <c r="DD16" t="s">
        <v>91</v>
      </c>
      <c r="DE16" t="s">
        <v>91</v>
      </c>
      <c r="DF16" t="s">
        <v>91</v>
      </c>
      <c r="DG16" t="s">
        <v>91</v>
      </c>
      <c r="DH16" t="s">
        <v>91</v>
      </c>
      <c r="DI16" t="s">
        <v>92</v>
      </c>
      <c r="DJ16" t="s">
        <v>92</v>
      </c>
      <c r="DK16" t="s">
        <v>92</v>
      </c>
      <c r="DL16" t="s">
        <v>92</v>
      </c>
      <c r="DM16" t="s">
        <v>92</v>
      </c>
      <c r="DN16" t="s">
        <v>93</v>
      </c>
      <c r="DO16" t="s">
        <v>93</v>
      </c>
      <c r="DP16" t="s">
        <v>93</v>
      </c>
      <c r="DQ16" t="s">
        <v>93</v>
      </c>
      <c r="DR16" t="s">
        <v>93</v>
      </c>
      <c r="DS16" t="s">
        <v>93</v>
      </c>
      <c r="DT16" t="s">
        <v>93</v>
      </c>
      <c r="DU16" t="s">
        <v>93</v>
      </c>
      <c r="DV16" t="s">
        <v>93</v>
      </c>
      <c r="DW16" t="s">
        <v>93</v>
      </c>
      <c r="DX16" t="s">
        <v>93</v>
      </c>
      <c r="DY16" t="s">
        <v>93</v>
      </c>
      <c r="DZ16" t="s">
        <v>93</v>
      </c>
      <c r="EA16" t="s">
        <v>94</v>
      </c>
      <c r="EB16" t="s">
        <v>94</v>
      </c>
      <c r="EC16" t="s">
        <v>94</v>
      </c>
      <c r="ED16" t="s">
        <v>94</v>
      </c>
      <c r="EE16" t="s">
        <v>94</v>
      </c>
      <c r="EF16" t="s">
        <v>94</v>
      </c>
      <c r="EG16" t="s">
        <v>94</v>
      </c>
      <c r="EH16" t="s">
        <v>94</v>
      </c>
      <c r="EI16" t="s">
        <v>94</v>
      </c>
      <c r="EJ16" t="s">
        <v>94</v>
      </c>
      <c r="EK16" t="s">
        <v>94</v>
      </c>
      <c r="EL16" t="s">
        <v>94</v>
      </c>
      <c r="EM16" t="s">
        <v>94</v>
      </c>
      <c r="EN16" t="s">
        <v>94</v>
      </c>
      <c r="EO16" t="s">
        <v>94</v>
      </c>
      <c r="EP16" t="s">
        <v>94</v>
      </c>
      <c r="EQ16" t="s">
        <v>94</v>
      </c>
      <c r="ER16" t="s">
        <v>94</v>
      </c>
      <c r="ES16" t="s">
        <v>94</v>
      </c>
      <c r="ET16" t="s">
        <v>95</v>
      </c>
      <c r="EU16" t="s">
        <v>95</v>
      </c>
      <c r="EV16" t="s">
        <v>95</v>
      </c>
      <c r="EW16" t="s">
        <v>95</v>
      </c>
      <c r="EX16" t="s">
        <v>95</v>
      </c>
      <c r="EY16" t="s">
        <v>95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95</v>
      </c>
      <c r="FF16" t="s">
        <v>95</v>
      </c>
      <c r="FG16" t="s">
        <v>95</v>
      </c>
      <c r="FH16" t="s">
        <v>95</v>
      </c>
      <c r="FI16" t="s">
        <v>95</v>
      </c>
      <c r="FJ16" t="s">
        <v>95</v>
      </c>
      <c r="FK16" t="s">
        <v>95</v>
      </c>
      <c r="FL16" t="s">
        <v>96</v>
      </c>
      <c r="FM16" t="s">
        <v>96</v>
      </c>
      <c r="FN16" t="s">
        <v>96</v>
      </c>
      <c r="FO16" t="s">
        <v>96</v>
      </c>
      <c r="FP16" t="s">
        <v>96</v>
      </c>
      <c r="FQ16" t="s">
        <v>96</v>
      </c>
      <c r="FR16" t="s">
        <v>96</v>
      </c>
      <c r="FS16" t="s">
        <v>96</v>
      </c>
      <c r="FT16" t="s">
        <v>96</v>
      </c>
      <c r="FU16" t="s">
        <v>96</v>
      </c>
      <c r="FV16" t="s">
        <v>96</v>
      </c>
      <c r="FW16" t="s">
        <v>96</v>
      </c>
      <c r="FX16" t="s">
        <v>96</v>
      </c>
      <c r="FY16" t="s">
        <v>96</v>
      </c>
      <c r="FZ16" t="s">
        <v>96</v>
      </c>
      <c r="GA16" t="s">
        <v>96</v>
      </c>
    </row>
    <row r="17" spans="1:183" x14ac:dyDescent="0.35">
      <c r="A17" t="s">
        <v>97</v>
      </c>
      <c r="B17" t="s">
        <v>98</v>
      </c>
      <c r="C17" t="s">
        <v>99</v>
      </c>
      <c r="D17" t="s">
        <v>100</v>
      </c>
      <c r="E17" t="s">
        <v>101</v>
      </c>
      <c r="F17" t="s">
        <v>102</v>
      </c>
      <c r="G17" t="s">
        <v>103</v>
      </c>
      <c r="H17" t="s">
        <v>104</v>
      </c>
      <c r="I17" t="s">
        <v>105</v>
      </c>
      <c r="J17" t="s">
        <v>106</v>
      </c>
      <c r="K17" t="s">
        <v>107</v>
      </c>
      <c r="L17" t="s">
        <v>108</v>
      </c>
      <c r="M17" t="s">
        <v>109</v>
      </c>
      <c r="N17" t="s">
        <v>110</v>
      </c>
      <c r="O17" t="s">
        <v>111</v>
      </c>
      <c r="P17" t="s">
        <v>112</v>
      </c>
      <c r="Q17" t="s">
        <v>113</v>
      </c>
      <c r="R17" t="s">
        <v>114</v>
      </c>
      <c r="S17" t="s">
        <v>115</v>
      </c>
      <c r="T17" t="s">
        <v>116</v>
      </c>
      <c r="U17" t="s">
        <v>117</v>
      </c>
      <c r="V17" t="s">
        <v>118</v>
      </c>
      <c r="W17" t="s">
        <v>119</v>
      </c>
      <c r="X17" t="s">
        <v>120</v>
      </c>
      <c r="Y17" t="s">
        <v>121</v>
      </c>
      <c r="Z17" t="s">
        <v>122</v>
      </c>
      <c r="AA17" t="s">
        <v>123</v>
      </c>
      <c r="AB17" t="s">
        <v>124</v>
      </c>
      <c r="AC17" t="s">
        <v>86</v>
      </c>
      <c r="AD17" t="s">
        <v>125</v>
      </c>
      <c r="AE17" t="s">
        <v>126</v>
      </c>
      <c r="AF17" t="s">
        <v>127</v>
      </c>
      <c r="AG17" t="s">
        <v>128</v>
      </c>
      <c r="AH17" t="s">
        <v>129</v>
      </c>
      <c r="AI17" t="s">
        <v>130</v>
      </c>
      <c r="AJ17" t="s">
        <v>131</v>
      </c>
      <c r="AK17" t="s">
        <v>132</v>
      </c>
      <c r="AL17" t="s">
        <v>133</v>
      </c>
      <c r="AM17" t="s">
        <v>134</v>
      </c>
      <c r="AN17" t="s">
        <v>135</v>
      </c>
      <c r="AO17" t="s">
        <v>136</v>
      </c>
      <c r="AP17" t="s">
        <v>137</v>
      </c>
      <c r="AQ17" t="s">
        <v>138</v>
      </c>
      <c r="AR17" t="s">
        <v>360</v>
      </c>
      <c r="AS17" t="s">
        <v>139</v>
      </c>
      <c r="AT17" t="s">
        <v>140</v>
      </c>
      <c r="AU17" t="s">
        <v>141</v>
      </c>
      <c r="AV17" t="s">
        <v>142</v>
      </c>
      <c r="AW17" t="s">
        <v>143</v>
      </c>
      <c r="AX17" t="s">
        <v>144</v>
      </c>
      <c r="AY17" t="s">
        <v>145</v>
      </c>
      <c r="AZ17" t="s">
        <v>146</v>
      </c>
      <c r="BA17" t="s">
        <v>147</v>
      </c>
      <c r="BB17" t="s">
        <v>148</v>
      </c>
      <c r="BC17" t="s">
        <v>149</v>
      </c>
      <c r="BD17" t="s">
        <v>150</v>
      </c>
      <c r="BE17" t="s">
        <v>151</v>
      </c>
      <c r="BF17" t="s">
        <v>152</v>
      </c>
      <c r="BG17" t="s">
        <v>153</v>
      </c>
      <c r="BH17" t="s">
        <v>154</v>
      </c>
      <c r="BI17" t="s">
        <v>155</v>
      </c>
      <c r="BJ17" t="s">
        <v>156</v>
      </c>
      <c r="BK17" t="s">
        <v>157</v>
      </c>
      <c r="BL17" t="s">
        <v>158</v>
      </c>
      <c r="BM17" t="s">
        <v>159</v>
      </c>
      <c r="BN17" t="s">
        <v>160</v>
      </c>
      <c r="BO17" t="s">
        <v>161</v>
      </c>
      <c r="BP17" t="s">
        <v>162</v>
      </c>
      <c r="BQ17" t="s">
        <v>163</v>
      </c>
      <c r="BR17" t="s">
        <v>164</v>
      </c>
      <c r="BS17" t="s">
        <v>165</v>
      </c>
      <c r="BT17" t="s">
        <v>166</v>
      </c>
      <c r="BU17" t="s">
        <v>167</v>
      </c>
      <c r="BV17" t="s">
        <v>168</v>
      </c>
      <c r="BW17" t="s">
        <v>169</v>
      </c>
      <c r="BX17" t="s">
        <v>170</v>
      </c>
      <c r="BY17" t="s">
        <v>102</v>
      </c>
      <c r="BZ17" t="s">
        <v>171</v>
      </c>
      <c r="CA17" t="s">
        <v>172</v>
      </c>
      <c r="CB17" t="s">
        <v>173</v>
      </c>
      <c r="CC17" t="s">
        <v>174</v>
      </c>
      <c r="CD17" t="s">
        <v>175</v>
      </c>
      <c r="CE17" t="s">
        <v>176</v>
      </c>
      <c r="CF17" t="s">
        <v>177</v>
      </c>
      <c r="CG17" t="s">
        <v>178</v>
      </c>
      <c r="CH17" t="s">
        <v>179</v>
      </c>
      <c r="CI17" t="s">
        <v>180</v>
      </c>
      <c r="CJ17" t="s">
        <v>181</v>
      </c>
      <c r="CK17" t="s">
        <v>182</v>
      </c>
      <c r="CL17" t="s">
        <v>183</v>
      </c>
      <c r="CM17" t="s">
        <v>184</v>
      </c>
      <c r="CN17" t="s">
        <v>185</v>
      </c>
      <c r="CO17" t="s">
        <v>186</v>
      </c>
      <c r="CP17" t="s">
        <v>187</v>
      </c>
      <c r="CQ17" t="s">
        <v>188</v>
      </c>
      <c r="CR17" t="s">
        <v>189</v>
      </c>
      <c r="CS17" t="s">
        <v>190</v>
      </c>
      <c r="CT17" t="s">
        <v>191</v>
      </c>
      <c r="CU17" t="s">
        <v>192</v>
      </c>
      <c r="CV17" t="s">
        <v>193</v>
      </c>
      <c r="CW17" t="s">
        <v>194</v>
      </c>
      <c r="CX17" t="s">
        <v>195</v>
      </c>
      <c r="CY17" t="s">
        <v>196</v>
      </c>
      <c r="CZ17" t="s">
        <v>197</v>
      </c>
      <c r="DA17" t="s">
        <v>198</v>
      </c>
      <c r="DB17" t="s">
        <v>199</v>
      </c>
      <c r="DC17" t="s">
        <v>200</v>
      </c>
      <c r="DD17" t="s">
        <v>201</v>
      </c>
      <c r="DE17" t="s">
        <v>202</v>
      </c>
      <c r="DF17" t="s">
        <v>203</v>
      </c>
      <c r="DG17" t="s">
        <v>204</v>
      </c>
      <c r="DH17" t="s">
        <v>205</v>
      </c>
      <c r="DI17" t="s">
        <v>206</v>
      </c>
      <c r="DJ17" t="s">
        <v>207</v>
      </c>
      <c r="DK17" t="s">
        <v>208</v>
      </c>
      <c r="DL17" t="s">
        <v>209</v>
      </c>
      <c r="DM17" t="s">
        <v>210</v>
      </c>
      <c r="DN17" t="s">
        <v>98</v>
      </c>
      <c r="DO17" t="s">
        <v>101</v>
      </c>
      <c r="DP17" t="s">
        <v>211</v>
      </c>
      <c r="DQ17" t="s">
        <v>212</v>
      </c>
      <c r="DR17" t="s">
        <v>213</v>
      </c>
      <c r="DS17" t="s">
        <v>214</v>
      </c>
      <c r="DT17" t="s">
        <v>215</v>
      </c>
      <c r="DU17" t="s">
        <v>216</v>
      </c>
      <c r="DV17" t="s">
        <v>217</v>
      </c>
      <c r="DW17" t="s">
        <v>218</v>
      </c>
      <c r="DX17" t="s">
        <v>219</v>
      </c>
      <c r="DY17" t="s">
        <v>220</v>
      </c>
      <c r="DZ17" t="s">
        <v>221</v>
      </c>
      <c r="EA17" t="s">
        <v>222</v>
      </c>
      <c r="EB17" t="s">
        <v>223</v>
      </c>
      <c r="EC17" t="s">
        <v>224</v>
      </c>
      <c r="ED17" t="s">
        <v>225</v>
      </c>
      <c r="EE17" t="s">
        <v>226</v>
      </c>
      <c r="EF17" t="s">
        <v>227</v>
      </c>
      <c r="EG17" t="s">
        <v>228</v>
      </c>
      <c r="EH17" t="s">
        <v>229</v>
      </c>
      <c r="EI17" t="s">
        <v>230</v>
      </c>
      <c r="EJ17" t="s">
        <v>231</v>
      </c>
      <c r="EK17" t="s">
        <v>232</v>
      </c>
      <c r="EL17" t="s">
        <v>233</v>
      </c>
      <c r="EM17" t="s">
        <v>234</v>
      </c>
      <c r="EN17" t="s">
        <v>235</v>
      </c>
      <c r="EO17" t="s">
        <v>236</v>
      </c>
      <c r="EP17" t="s">
        <v>237</v>
      </c>
      <c r="EQ17" t="s">
        <v>238</v>
      </c>
      <c r="ER17" t="s">
        <v>239</v>
      </c>
      <c r="ES17" t="s">
        <v>240</v>
      </c>
      <c r="ET17" t="s">
        <v>241</v>
      </c>
      <c r="EU17" t="s">
        <v>242</v>
      </c>
      <c r="EV17" t="s">
        <v>243</v>
      </c>
      <c r="EW17" t="s">
        <v>244</v>
      </c>
      <c r="EX17" t="s">
        <v>245</v>
      </c>
      <c r="EY17" t="s">
        <v>246</v>
      </c>
      <c r="EZ17" t="s">
        <v>247</v>
      </c>
      <c r="FA17" t="s">
        <v>248</v>
      </c>
      <c r="FB17" t="s">
        <v>249</v>
      </c>
      <c r="FC17" t="s">
        <v>250</v>
      </c>
      <c r="FD17" t="s">
        <v>251</v>
      </c>
      <c r="FE17" t="s">
        <v>252</v>
      </c>
      <c r="FF17" t="s">
        <v>253</v>
      </c>
      <c r="FG17" t="s">
        <v>254</v>
      </c>
      <c r="FH17" t="s">
        <v>255</v>
      </c>
      <c r="FI17" t="s">
        <v>256</v>
      </c>
      <c r="FJ17" t="s">
        <v>257</v>
      </c>
      <c r="FK17" t="s">
        <v>258</v>
      </c>
      <c r="FL17" t="s">
        <v>259</v>
      </c>
      <c r="FM17" t="s">
        <v>260</v>
      </c>
      <c r="FN17" t="s">
        <v>261</v>
      </c>
      <c r="FO17" t="s">
        <v>262</v>
      </c>
      <c r="FP17" t="s">
        <v>263</v>
      </c>
      <c r="FQ17" t="s">
        <v>264</v>
      </c>
      <c r="FR17" t="s">
        <v>265</v>
      </c>
      <c r="FS17" t="s">
        <v>266</v>
      </c>
      <c r="FT17" t="s">
        <v>267</v>
      </c>
      <c r="FU17" t="s">
        <v>268</v>
      </c>
      <c r="FV17" t="s">
        <v>269</v>
      </c>
      <c r="FW17" t="s">
        <v>270</v>
      </c>
      <c r="FX17" t="s">
        <v>271</v>
      </c>
      <c r="FY17" t="s">
        <v>272</v>
      </c>
      <c r="FZ17" t="s">
        <v>273</v>
      </c>
      <c r="GA17" t="s">
        <v>274</v>
      </c>
    </row>
    <row r="18" spans="1:183" x14ac:dyDescent="0.35">
      <c r="B18" t="s">
        <v>275</v>
      </c>
      <c r="C18" t="s">
        <v>275</v>
      </c>
      <c r="F18" t="s">
        <v>275</v>
      </c>
      <c r="G18" t="s">
        <v>276</v>
      </c>
      <c r="H18" t="s">
        <v>277</v>
      </c>
      <c r="I18" t="s">
        <v>278</v>
      </c>
      <c r="J18" t="s">
        <v>278</v>
      </c>
      <c r="K18" t="s">
        <v>178</v>
      </c>
      <c r="L18" t="s">
        <v>178</v>
      </c>
      <c r="M18" t="s">
        <v>276</v>
      </c>
      <c r="N18" t="s">
        <v>276</v>
      </c>
      <c r="O18" t="s">
        <v>276</v>
      </c>
      <c r="P18" t="s">
        <v>276</v>
      </c>
      <c r="Q18" t="s">
        <v>279</v>
      </c>
      <c r="R18" t="s">
        <v>280</v>
      </c>
      <c r="S18" t="s">
        <v>280</v>
      </c>
      <c r="T18" t="s">
        <v>281</v>
      </c>
      <c r="U18" t="s">
        <v>282</v>
      </c>
      <c r="V18" t="s">
        <v>281</v>
      </c>
      <c r="W18" t="s">
        <v>281</v>
      </c>
      <c r="X18" t="s">
        <v>281</v>
      </c>
      <c r="Y18" t="s">
        <v>279</v>
      </c>
      <c r="Z18" t="s">
        <v>279</v>
      </c>
      <c r="AA18" t="s">
        <v>279</v>
      </c>
      <c r="AB18" t="s">
        <v>279</v>
      </c>
      <c r="AC18" t="s">
        <v>283</v>
      </c>
      <c r="AD18" t="s">
        <v>282</v>
      </c>
      <c r="AF18" t="s">
        <v>282</v>
      </c>
      <c r="AG18" t="s">
        <v>283</v>
      </c>
      <c r="AN18" t="s">
        <v>277</v>
      </c>
      <c r="AU18" t="s">
        <v>277</v>
      </c>
      <c r="AV18" t="s">
        <v>277</v>
      </c>
      <c r="AW18" t="s">
        <v>277</v>
      </c>
      <c r="AY18" t="s">
        <v>284</v>
      </c>
      <c r="BK18" t="s">
        <v>285</v>
      </c>
      <c r="BL18" t="s">
        <v>285</v>
      </c>
      <c r="BM18" t="s">
        <v>285</v>
      </c>
      <c r="BN18" t="s">
        <v>277</v>
      </c>
      <c r="BP18" t="s">
        <v>286</v>
      </c>
      <c r="BR18" t="s">
        <v>277</v>
      </c>
      <c r="BS18" t="s">
        <v>277</v>
      </c>
      <c r="BU18" t="s">
        <v>287</v>
      </c>
      <c r="BV18" t="s">
        <v>288</v>
      </c>
      <c r="BY18" t="s">
        <v>275</v>
      </c>
      <c r="BZ18" t="s">
        <v>278</v>
      </c>
      <c r="CA18" t="s">
        <v>278</v>
      </c>
      <c r="CB18" t="s">
        <v>289</v>
      </c>
      <c r="CC18" t="s">
        <v>289</v>
      </c>
      <c r="CD18" t="s">
        <v>278</v>
      </c>
      <c r="CE18" t="s">
        <v>289</v>
      </c>
      <c r="CF18" t="s">
        <v>283</v>
      </c>
      <c r="CG18" t="s">
        <v>281</v>
      </c>
      <c r="CH18" t="s">
        <v>281</v>
      </c>
      <c r="CI18" t="s">
        <v>280</v>
      </c>
      <c r="CJ18" t="s">
        <v>280</v>
      </c>
      <c r="CK18" t="s">
        <v>280</v>
      </c>
      <c r="CL18" t="s">
        <v>280</v>
      </c>
      <c r="CM18" t="s">
        <v>280</v>
      </c>
      <c r="CN18" t="s">
        <v>290</v>
      </c>
      <c r="CO18" t="s">
        <v>277</v>
      </c>
      <c r="CP18" t="s">
        <v>277</v>
      </c>
      <c r="CQ18" t="s">
        <v>277</v>
      </c>
      <c r="CV18" t="s">
        <v>277</v>
      </c>
      <c r="CY18" t="s">
        <v>280</v>
      </c>
      <c r="CZ18" t="s">
        <v>280</v>
      </c>
      <c r="DA18" t="s">
        <v>280</v>
      </c>
      <c r="DB18" t="s">
        <v>280</v>
      </c>
      <c r="DC18" t="s">
        <v>280</v>
      </c>
      <c r="DD18" t="s">
        <v>277</v>
      </c>
      <c r="DE18" t="s">
        <v>277</v>
      </c>
      <c r="DF18" t="s">
        <v>277</v>
      </c>
      <c r="DG18" t="s">
        <v>275</v>
      </c>
      <c r="DJ18" t="s">
        <v>291</v>
      </c>
      <c r="DK18" t="s">
        <v>291</v>
      </c>
      <c r="DM18" t="s">
        <v>275</v>
      </c>
      <c r="DN18" t="s">
        <v>292</v>
      </c>
      <c r="DP18" t="s">
        <v>275</v>
      </c>
      <c r="DQ18" t="s">
        <v>275</v>
      </c>
      <c r="DS18" t="s">
        <v>293</v>
      </c>
      <c r="DT18" t="s">
        <v>294</v>
      </c>
      <c r="DU18" t="s">
        <v>293</v>
      </c>
      <c r="DV18" t="s">
        <v>294</v>
      </c>
      <c r="DW18" t="s">
        <v>293</v>
      </c>
      <c r="DX18" t="s">
        <v>294</v>
      </c>
      <c r="DY18" t="s">
        <v>282</v>
      </c>
      <c r="DZ18" t="s">
        <v>282</v>
      </c>
      <c r="EA18" t="s">
        <v>278</v>
      </c>
      <c r="EB18" t="s">
        <v>295</v>
      </c>
      <c r="EC18" t="s">
        <v>278</v>
      </c>
      <c r="EE18" t="s">
        <v>278</v>
      </c>
      <c r="EF18" t="s">
        <v>295</v>
      </c>
      <c r="EG18" t="s">
        <v>278</v>
      </c>
      <c r="EI18" t="s">
        <v>289</v>
      </c>
      <c r="EJ18" t="s">
        <v>296</v>
      </c>
      <c r="EK18" t="s">
        <v>289</v>
      </c>
      <c r="EM18" t="s">
        <v>289</v>
      </c>
      <c r="EN18" t="s">
        <v>296</v>
      </c>
      <c r="EO18" t="s">
        <v>289</v>
      </c>
      <c r="ET18" t="s">
        <v>282</v>
      </c>
      <c r="EU18" t="s">
        <v>282</v>
      </c>
      <c r="EV18" t="s">
        <v>293</v>
      </c>
      <c r="EW18" t="s">
        <v>294</v>
      </c>
      <c r="EX18" t="s">
        <v>294</v>
      </c>
      <c r="FB18" t="s">
        <v>294</v>
      </c>
      <c r="FF18" t="s">
        <v>278</v>
      </c>
      <c r="FG18" t="s">
        <v>278</v>
      </c>
      <c r="FH18" t="s">
        <v>289</v>
      </c>
      <c r="FI18" t="s">
        <v>289</v>
      </c>
      <c r="FJ18" t="s">
        <v>297</v>
      </c>
      <c r="FK18" t="s">
        <v>297</v>
      </c>
      <c r="FM18" t="s">
        <v>283</v>
      </c>
      <c r="FN18" t="s">
        <v>283</v>
      </c>
      <c r="FO18" t="s">
        <v>280</v>
      </c>
      <c r="FP18" t="s">
        <v>280</v>
      </c>
      <c r="FQ18" t="s">
        <v>280</v>
      </c>
      <c r="FR18" t="s">
        <v>280</v>
      </c>
      <c r="FS18" t="s">
        <v>280</v>
      </c>
      <c r="FT18" t="s">
        <v>282</v>
      </c>
      <c r="FU18" t="s">
        <v>282</v>
      </c>
      <c r="FV18" t="s">
        <v>282</v>
      </c>
      <c r="FW18" t="s">
        <v>280</v>
      </c>
      <c r="FX18" t="s">
        <v>278</v>
      </c>
      <c r="FY18" t="s">
        <v>289</v>
      </c>
      <c r="FZ18" t="s">
        <v>282</v>
      </c>
      <c r="GA18" t="s">
        <v>282</v>
      </c>
    </row>
    <row r="19" spans="1:183" x14ac:dyDescent="0.35">
      <c r="A19">
        <v>2</v>
      </c>
      <c r="B19">
        <v>1599664110.5999999</v>
      </c>
      <c r="C19">
        <v>935.59999990463302</v>
      </c>
      <c r="D19" t="s">
        <v>300</v>
      </c>
      <c r="E19" t="s">
        <v>301</v>
      </c>
      <c r="F19">
        <v>1599664110.5999999</v>
      </c>
      <c r="G19">
        <f t="shared" ref="G19:G30" si="0">CF19*AE19*(CB19-CC19)/(100*BV19*(1000-AE19*CB19))</f>
        <v>3.3808451937712889E-3</v>
      </c>
      <c r="H19">
        <f t="shared" ref="H19:H30" si="1">CF19*AE19*(CA19-BZ19*(1000-AE19*CC19)/(1000-AE19*CB19))/(100*BV19)</f>
        <v>21.786664706120511</v>
      </c>
      <c r="I19">
        <f t="shared" ref="I19:I30" si="2">BZ19 - IF(AE19&gt;1, H19*BV19*100/(AG19*CN19), 0)</f>
        <v>372.29199999999997</v>
      </c>
      <c r="J19">
        <f t="shared" ref="J19:J30" si="3">((P19-G19/2)*I19-H19)/(P19+G19/2)</f>
        <v>282.06896210490123</v>
      </c>
      <c r="K19">
        <f t="shared" ref="K19:K30" si="4">J19*(CG19+CH19)/1000</f>
        <v>28.811940621791262</v>
      </c>
      <c r="L19">
        <f t="shared" ref="L19:L30" si="5">(BZ19 - IF(AE19&gt;1, H19*BV19*100/(AG19*CN19), 0))*(CG19+CH19)/1000</f>
        <v>38.027774902715997</v>
      </c>
      <c r="M19">
        <f t="shared" ref="M19:M30" si="6">2/((1/O19-1/N19)+SIGN(O19)*SQRT((1/O19-1/N19)*(1/O19-1/N19) + 4*BW19/((BW19+1)*(BW19+1))*(2*1/O19*1/N19-1/N19*1/N19)))</f>
        <v>0.43411873136288881</v>
      </c>
      <c r="N19">
        <f t="shared" ref="N19:N30" si="7">IF(LEFT(BX19,1)&lt;&gt;"0",IF(LEFT(BX19,1)="1",3,$B$7),$D$5+$E$5*(CN19*CG19/($K$5*1000))+$F$5*(CN19*CG19/($K$5*1000))*MAX(MIN(BV19,$J$5),$I$5)*MAX(MIN(BV19,$J$5),$I$5)+$G$5*MAX(MIN(BV19,$J$5),$I$5)*(CN19*CG19/($K$5*1000))+$H$5*(CN19*CG19/($K$5*1000))*(CN19*CG19/($K$5*1000)))</f>
        <v>2.9634081511041241</v>
      </c>
      <c r="O19">
        <f t="shared" ref="O19:O30" si="8">G19*(1000-(1000*0.61365*EXP(17.502*S19/(240.97+S19))/(CG19+CH19)+CB19)/2)/(1000*0.61365*EXP(17.502*S19/(240.97+S19))/(CG19+CH19)-CB19)</f>
        <v>0.40163172782094275</v>
      </c>
      <c r="P19">
        <f t="shared" ref="P19:P30" si="9">1/((BW19+1)/(M19/1.6)+1/(N19/1.37)) + BW19/((BW19+1)/(M19/1.6) + BW19/(N19/1.37))</f>
        <v>0.2537357619192524</v>
      </c>
      <c r="Q19">
        <f t="shared" ref="Q19:Q30" si="10">(BS19*BU19)</f>
        <v>209.7367128303251</v>
      </c>
      <c r="R19">
        <f t="shared" ref="R19:R30" si="11">(CI19+(Q19+2*0.95*0.0000000567*(((CI19+$B$9)+273)^4-(CI19+273)^4)-44100*G19)/(1.84*29.3*N19+8*0.95*0.0000000567*(CI19+273)^3))</f>
        <v>25.038257456050957</v>
      </c>
      <c r="S19">
        <f t="shared" ref="S19:S30" si="12">($C$9*CJ19+$D$9*CK19+$E$9*R19)</f>
        <v>24.403199999999998</v>
      </c>
      <c r="T19">
        <f t="shared" ref="T19:T30" si="13">0.61365*EXP(17.502*S19/(240.97+S19))</f>
        <v>3.0682860433729702</v>
      </c>
      <c r="U19">
        <f t="shared" ref="U19:U30" si="14">(V19/W19*100)</f>
        <v>71.492936881379023</v>
      </c>
      <c r="V19">
        <f t="shared" ref="V19:V30" si="15">CB19*(CG19+CH19)/1000</f>
        <v>2.2307553717992996</v>
      </c>
      <c r="W19">
        <f t="shared" ref="W19:W30" si="16">0.61365*EXP(17.502*CI19/(240.97+CI19))</f>
        <v>3.1202458160315412</v>
      </c>
      <c r="X19">
        <f t="shared" ref="X19:X30" si="17">(T19-CB19*(CG19+CH19)/1000)</f>
        <v>0.83753067157367056</v>
      </c>
      <c r="Y19">
        <f t="shared" ref="Y19:Y30" si="18">(-G19*44100)</f>
        <v>-149.09527304531383</v>
      </c>
      <c r="Z19">
        <f t="shared" ref="Z19:Z30" si="19">2*29.3*N19*0.92*(CI19-S19)</f>
        <v>44.845547150021268</v>
      </c>
      <c r="AA19">
        <f t="shared" ref="AA19:AA30" si="20">2*0.95*0.0000000567*(((CI19+$B$9)+273)^4-(S19+273)^4)</f>
        <v>3.1863302108208869</v>
      </c>
      <c r="AB19">
        <f t="shared" ref="AB19:AB30" si="21">Q19+AA19+Y19+Z19</f>
        <v>108.67331714585345</v>
      </c>
      <c r="AC19">
        <v>0</v>
      </c>
      <c r="AD19">
        <v>0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MAX(0,($B$15+$C$15*CN19)/(1+$D$15*CN19)*CG19/(CI19+273)*$E$15)</f>
        <v>54326.1650312727</v>
      </c>
      <c r="AH19" t="s">
        <v>298</v>
      </c>
      <c r="AI19">
        <v>10345.1</v>
      </c>
      <c r="AJ19">
        <v>748.58119999999997</v>
      </c>
      <c r="AK19">
        <v>3469.56</v>
      </c>
      <c r="AL19">
        <f t="shared" ref="AL19:AL30" si="25">AK19-AJ19</f>
        <v>2720.9787999999999</v>
      </c>
      <c r="AM19">
        <f t="shared" ref="AM19:AM30" si="26">AL19/AK19</f>
        <v>0.78424318933812931</v>
      </c>
      <c r="AN19">
        <v>-0.81601036012622297</v>
      </c>
      <c r="AO19" t="s">
        <v>302</v>
      </c>
      <c r="AP19">
        <v>10355.1</v>
      </c>
      <c r="AQ19">
        <v>834.21796153846105</v>
      </c>
      <c r="AR19">
        <v>1173.2</v>
      </c>
      <c r="AS19">
        <f t="shared" ref="AS19:AS30" si="27">1-AQ19/AR19</f>
        <v>0.28893798027747952</v>
      </c>
      <c r="AT19">
        <v>0.5</v>
      </c>
      <c r="AU19">
        <f t="shared" ref="AU19:AU30" si="28">BS19</f>
        <v>1093.2206989628105</v>
      </c>
      <c r="AV19">
        <f t="shared" ref="AV19:AV30" si="29">H19</f>
        <v>21.786664706120511</v>
      </c>
      <c r="AW19">
        <f t="shared" ref="AW19:AW30" si="30">AS19*AT19*AU19</f>
        <v>157.93649037792446</v>
      </c>
      <c r="AX19">
        <f t="shared" ref="AX19:AX30" si="31">BC19/AR19</f>
        <v>0.48983975451755885</v>
      </c>
      <c r="AY19">
        <f t="shared" ref="AY19:AY30" si="32">(AV19-AN19)/AU19</f>
        <v>2.0675308368832523E-2</v>
      </c>
      <c r="AZ19">
        <f t="shared" ref="AZ19:AZ30" si="33">(AK19-AR19)/AR19</f>
        <v>1.9573474258438455</v>
      </c>
      <c r="BA19" t="s">
        <v>303</v>
      </c>
      <c r="BB19">
        <v>598.52</v>
      </c>
      <c r="BC19">
        <f t="shared" ref="BC19:BC30" si="34">AR19-BB19</f>
        <v>574.68000000000006</v>
      </c>
      <c r="BD19">
        <f t="shared" ref="BD19:BD30" si="35">(AR19-AQ19)/(AR19-BB19)</f>
        <v>0.58986225109894019</v>
      </c>
      <c r="BE19">
        <f t="shared" ref="BE19:BE30" si="36">(AK19-AR19)/(AK19-BB19)</f>
        <v>0.79983559964333473</v>
      </c>
      <c r="BF19">
        <f t="shared" ref="BF19:BF30" si="37">(AR19-AQ19)/(AR19-AJ19)</f>
        <v>0.79832084321640706</v>
      </c>
      <c r="BG19">
        <f t="shared" ref="BG19:BG30" si="38">(AK19-AR19)/(AK19-AJ19)</f>
        <v>0.8439463034405118</v>
      </c>
      <c r="BH19">
        <f t="shared" ref="BH19:BH30" si="39">(BD19*BB19/AQ19)</f>
        <v>0.42320397162949458</v>
      </c>
      <c r="BI19">
        <f t="shared" ref="BI19:BI30" si="40">(1-BH19)</f>
        <v>0.57679602837050536</v>
      </c>
      <c r="BJ19">
        <v>1594</v>
      </c>
      <c r="BK19">
        <v>300</v>
      </c>
      <c r="BL19">
        <v>300</v>
      </c>
      <c r="BM19">
        <v>300</v>
      </c>
      <c r="BN19">
        <v>10355.1</v>
      </c>
      <c r="BO19">
        <v>1118.08</v>
      </c>
      <c r="BP19">
        <v>-7.4796400000000001E-3</v>
      </c>
      <c r="BQ19">
        <v>4.2</v>
      </c>
      <c r="BR19">
        <f t="shared" ref="BR19:BR30" si="41">$B$13*CO19+$C$13*CP19+$F$13*CQ19*(1-CT19)</f>
        <v>1300.02</v>
      </c>
      <c r="BS19">
        <f t="shared" ref="BS19:BS30" si="42">BR19*BT19</f>
        <v>1093.2206989628105</v>
      </c>
      <c r="BT19">
        <f t="shared" ref="BT19:BT30" si="43">($B$13*$D$11+$C$13*$D$11+$F$13*((DD19+CV19)/MAX(DD19+CV19+DE19, 0.1)*$I$11+DE19/MAX(DD19+CV19+DE19, 0.1)*$J$11))/($B$13+$C$13+$F$13)</f>
        <v>0.84092606187813301</v>
      </c>
      <c r="BU19">
        <f t="shared" ref="BU19:BU30" si="44">($B$13*$K$11+$C$13*$K$11+$F$13*((DD19+CV19)/MAX(DD19+CV19+DE19, 0.1)*$P$11+DE19/MAX(DD19+CV19+DE19, 0.1)*$Q$11))/($B$13+$C$13+$F$13)</f>
        <v>0.19185212375626634</v>
      </c>
      <c r="BV19">
        <v>6</v>
      </c>
      <c r="BW19">
        <v>0.5</v>
      </c>
      <c r="BX19" t="s">
        <v>299</v>
      </c>
      <c r="BY19">
        <v>1599664110.5999999</v>
      </c>
      <c r="BZ19">
        <v>372.29199999999997</v>
      </c>
      <c r="CA19">
        <v>399.947</v>
      </c>
      <c r="CB19">
        <v>21.839099999999998</v>
      </c>
      <c r="CC19">
        <v>17.8706</v>
      </c>
      <c r="CD19">
        <v>374.779</v>
      </c>
      <c r="CE19">
        <v>21.931699999999999</v>
      </c>
      <c r="CF19">
        <v>499.98899999999998</v>
      </c>
      <c r="CG19">
        <v>102.045</v>
      </c>
      <c r="CH19">
        <v>0.100023</v>
      </c>
      <c r="CI19">
        <v>24.683900000000001</v>
      </c>
      <c r="CJ19">
        <v>24.403199999999998</v>
      </c>
      <c r="CK19">
        <v>999.9</v>
      </c>
      <c r="CL19">
        <v>0</v>
      </c>
      <c r="CM19">
        <v>0</v>
      </c>
      <c r="CN19">
        <v>9990</v>
      </c>
      <c r="CO19">
        <v>0</v>
      </c>
      <c r="CP19">
        <v>1.5289399999999999E-3</v>
      </c>
      <c r="CQ19">
        <v>1300.02</v>
      </c>
      <c r="CR19">
        <v>0.96901000000000004</v>
      </c>
      <c r="CS19">
        <v>3.0990299999999998E-2</v>
      </c>
      <c r="CT19">
        <v>0</v>
      </c>
      <c r="CU19">
        <v>834.30100000000004</v>
      </c>
      <c r="CV19">
        <v>5.0011200000000002</v>
      </c>
      <c r="CW19">
        <v>10830.4</v>
      </c>
      <c r="CX19">
        <v>12848.8</v>
      </c>
      <c r="CY19">
        <v>39.375</v>
      </c>
      <c r="CZ19">
        <v>41.811999999999998</v>
      </c>
      <c r="DA19">
        <v>40.625</v>
      </c>
      <c r="DB19">
        <v>41.186999999999998</v>
      </c>
      <c r="DC19">
        <v>40.936999999999998</v>
      </c>
      <c r="DD19">
        <v>1254.8900000000001</v>
      </c>
      <c r="DE19">
        <v>40.130000000000003</v>
      </c>
      <c r="DF19">
        <v>0</v>
      </c>
      <c r="DG19">
        <v>934.90000009536698</v>
      </c>
      <c r="DH19">
        <v>0</v>
      </c>
      <c r="DI19">
        <v>834.21796153846105</v>
      </c>
      <c r="DJ19">
        <v>-0.67271793324325402</v>
      </c>
      <c r="DK19">
        <v>-6.8376068174292604</v>
      </c>
      <c r="DL19">
        <v>10831.776923076901</v>
      </c>
      <c r="DM19">
        <v>15</v>
      </c>
      <c r="DN19">
        <v>1599664084.0999999</v>
      </c>
      <c r="DO19" t="s">
        <v>304</v>
      </c>
      <c r="DP19">
        <v>1599664077.5999999</v>
      </c>
      <c r="DQ19">
        <v>1599664084.0999999</v>
      </c>
      <c r="DR19">
        <v>17</v>
      </c>
      <c r="DS19">
        <v>-0.05</v>
      </c>
      <c r="DT19">
        <v>-4.0000000000000001E-3</v>
      </c>
      <c r="DU19">
        <v>-2.488</v>
      </c>
      <c r="DV19">
        <v>-9.2999999999999999E-2</v>
      </c>
      <c r="DW19">
        <v>400</v>
      </c>
      <c r="DX19">
        <v>18</v>
      </c>
      <c r="DY19">
        <v>0.05</v>
      </c>
      <c r="DZ19">
        <v>0.02</v>
      </c>
      <c r="EA19">
        <v>399.99099999999999</v>
      </c>
      <c r="EB19">
        <v>1.22090592330186E-2</v>
      </c>
      <c r="EC19">
        <v>2.9863102284400998E-2</v>
      </c>
      <c r="ED19">
        <v>1</v>
      </c>
      <c r="EE19">
        <v>372.35082926829301</v>
      </c>
      <c r="EF19">
        <v>-0.66175609756147302</v>
      </c>
      <c r="EG19">
        <v>0.145021260415963</v>
      </c>
      <c r="EH19">
        <v>1</v>
      </c>
      <c r="EI19">
        <v>17.870970731707299</v>
      </c>
      <c r="EJ19">
        <v>4.3714285714399502E-3</v>
      </c>
      <c r="EK19">
        <v>1.04467147419411E-3</v>
      </c>
      <c r="EL19">
        <v>1</v>
      </c>
      <c r="EM19">
        <v>21.832585365853699</v>
      </c>
      <c r="EN19">
        <v>7.8319860627220794E-2</v>
      </c>
      <c r="EO19">
        <v>1.9552250958625499E-2</v>
      </c>
      <c r="EP19">
        <v>1</v>
      </c>
      <c r="EQ19">
        <v>4</v>
      </c>
      <c r="ER19">
        <v>4</v>
      </c>
      <c r="ES19" t="s">
        <v>305</v>
      </c>
      <c r="ET19">
        <v>100</v>
      </c>
      <c r="EU19">
        <v>100</v>
      </c>
      <c r="EV19">
        <v>-2.4870000000000001</v>
      </c>
      <c r="EW19">
        <v>-9.2600000000000002E-2</v>
      </c>
      <c r="EX19">
        <v>-2.4876666666666001</v>
      </c>
      <c r="EY19">
        <v>0</v>
      </c>
      <c r="EZ19">
        <v>0</v>
      </c>
      <c r="FA19">
        <v>0</v>
      </c>
      <c r="FB19">
        <v>-9.2609999999997E-2</v>
      </c>
      <c r="FC19">
        <v>0</v>
      </c>
      <c r="FD19">
        <v>0</v>
      </c>
      <c r="FE19">
        <v>0</v>
      </c>
      <c r="FF19">
        <v>-1</v>
      </c>
      <c r="FG19">
        <v>-1</v>
      </c>
      <c r="FH19">
        <v>-1</v>
      </c>
      <c r="FI19">
        <v>-1</v>
      </c>
      <c r="FJ19">
        <v>0.6</v>
      </c>
      <c r="FK19">
        <v>0.4</v>
      </c>
      <c r="FL19">
        <v>2</v>
      </c>
      <c r="FM19">
        <v>506.83300000000003</v>
      </c>
      <c r="FN19">
        <v>505.23</v>
      </c>
      <c r="FO19">
        <v>21.760300000000001</v>
      </c>
      <c r="FP19">
        <v>25.9101</v>
      </c>
      <c r="FQ19">
        <v>30.0001</v>
      </c>
      <c r="FR19">
        <v>25.903400000000001</v>
      </c>
      <c r="FS19">
        <v>25.8903</v>
      </c>
      <c r="FT19">
        <v>20.329999999999998</v>
      </c>
      <c r="FU19">
        <v>0</v>
      </c>
      <c r="FV19">
        <v>0</v>
      </c>
      <c r="FW19">
        <v>21.76</v>
      </c>
      <c r="FX19">
        <v>400</v>
      </c>
      <c r="FY19">
        <v>0</v>
      </c>
      <c r="FZ19">
        <v>102.102</v>
      </c>
      <c r="GA19">
        <v>102.297</v>
      </c>
    </row>
    <row r="20" spans="1:183" x14ac:dyDescent="0.35">
      <c r="A20">
        <v>3</v>
      </c>
      <c r="B20">
        <v>1599664195.5999999</v>
      </c>
      <c r="C20">
        <v>1020.59999990463</v>
      </c>
      <c r="D20" t="s">
        <v>306</v>
      </c>
      <c r="E20" t="s">
        <v>307</v>
      </c>
      <c r="F20">
        <v>1599664195.5999999</v>
      </c>
      <c r="G20">
        <f t="shared" si="0"/>
        <v>3.2968273812152391E-3</v>
      </c>
      <c r="H20">
        <f t="shared" si="1"/>
        <v>21.602277128402072</v>
      </c>
      <c r="I20">
        <f t="shared" si="2"/>
        <v>372.596</v>
      </c>
      <c r="J20">
        <f t="shared" si="3"/>
        <v>283.01439723783568</v>
      </c>
      <c r="K20">
        <f t="shared" si="4"/>
        <v>28.907004808811617</v>
      </c>
      <c r="L20">
        <f t="shared" si="5"/>
        <v>38.056842580671606</v>
      </c>
      <c r="M20">
        <f t="shared" si="6"/>
        <v>0.433107923082655</v>
      </c>
      <c r="N20">
        <f t="shared" si="7"/>
        <v>2.9684037408539599</v>
      </c>
      <c r="O20">
        <f t="shared" si="8"/>
        <v>0.40081607301277139</v>
      </c>
      <c r="P20">
        <f t="shared" si="9"/>
        <v>0.25321040909634218</v>
      </c>
      <c r="Q20">
        <f t="shared" si="10"/>
        <v>177.76707649732614</v>
      </c>
      <c r="R20">
        <f t="shared" si="11"/>
        <v>24.823103500539112</v>
      </c>
      <c r="S20">
        <f t="shared" si="12"/>
        <v>24.241900000000001</v>
      </c>
      <c r="T20">
        <f t="shared" si="13"/>
        <v>3.0387716675253986</v>
      </c>
      <c r="U20">
        <f t="shared" si="14"/>
        <v>71.368652838036354</v>
      </c>
      <c r="V20">
        <f t="shared" si="15"/>
        <v>2.2202718796809604</v>
      </c>
      <c r="W20">
        <f t="shared" si="16"/>
        <v>3.1109903177234322</v>
      </c>
      <c r="X20">
        <f t="shared" si="17"/>
        <v>0.81849978784443822</v>
      </c>
      <c r="Y20">
        <f t="shared" si="18"/>
        <v>-145.39008751159204</v>
      </c>
      <c r="Z20">
        <f t="shared" si="19"/>
        <v>62.780782105695003</v>
      </c>
      <c r="AA20">
        <f t="shared" si="20"/>
        <v>4.4484091337638469</v>
      </c>
      <c r="AB20">
        <f t="shared" si="21"/>
        <v>99.606180225192958</v>
      </c>
      <c r="AC20">
        <v>0</v>
      </c>
      <c r="AD20">
        <v>0</v>
      </c>
      <c r="AE20">
        <f t="shared" si="22"/>
        <v>1</v>
      </c>
      <c r="AF20">
        <f t="shared" si="23"/>
        <v>0</v>
      </c>
      <c r="AG20">
        <f t="shared" si="24"/>
        <v>54482.781247579682</v>
      </c>
      <c r="AH20" t="s">
        <v>298</v>
      </c>
      <c r="AI20">
        <v>10345.1</v>
      </c>
      <c r="AJ20">
        <v>748.58119999999997</v>
      </c>
      <c r="AK20">
        <v>3469.56</v>
      </c>
      <c r="AL20">
        <f t="shared" si="25"/>
        <v>2720.9787999999999</v>
      </c>
      <c r="AM20">
        <f t="shared" si="26"/>
        <v>0.78424318933812931</v>
      </c>
      <c r="AN20">
        <v>-0.81601036012622297</v>
      </c>
      <c r="AO20" t="s">
        <v>308</v>
      </c>
      <c r="AP20">
        <v>10356.700000000001</v>
      </c>
      <c r="AQ20">
        <v>852.35756000000003</v>
      </c>
      <c r="AR20">
        <v>1288.3599999999999</v>
      </c>
      <c r="AS20">
        <f t="shared" si="27"/>
        <v>0.33841662268310091</v>
      </c>
      <c r="AT20">
        <v>0.5</v>
      </c>
      <c r="AU20">
        <f t="shared" si="28"/>
        <v>925.14870954480955</v>
      </c>
      <c r="AV20">
        <f t="shared" si="29"/>
        <v>21.602277128402072</v>
      </c>
      <c r="AW20">
        <f t="shared" si="30"/>
        <v>156.54285088189175</v>
      </c>
      <c r="AX20">
        <f t="shared" si="31"/>
        <v>0.52235400043466107</v>
      </c>
      <c r="AY20">
        <f t="shared" si="32"/>
        <v>2.4232090751721971E-2</v>
      </c>
      <c r="AZ20">
        <f t="shared" si="33"/>
        <v>1.6930050606973206</v>
      </c>
      <c r="BA20" t="s">
        <v>309</v>
      </c>
      <c r="BB20">
        <v>615.38</v>
      </c>
      <c r="BC20">
        <f t="shared" si="34"/>
        <v>672.9799999999999</v>
      </c>
      <c r="BD20">
        <f t="shared" si="35"/>
        <v>0.64786834675621852</v>
      </c>
      <c r="BE20">
        <f t="shared" si="36"/>
        <v>0.76421248835041933</v>
      </c>
      <c r="BF20">
        <f t="shared" si="37"/>
        <v>0.80774280131046261</v>
      </c>
      <c r="BG20">
        <f t="shared" si="38"/>
        <v>0.80162329820430789</v>
      </c>
      <c r="BH20">
        <f t="shared" si="39"/>
        <v>0.4677441040434272</v>
      </c>
      <c r="BI20">
        <f t="shared" si="40"/>
        <v>0.53225589595657286</v>
      </c>
      <c r="BJ20">
        <v>1596</v>
      </c>
      <c r="BK20">
        <v>300</v>
      </c>
      <c r="BL20">
        <v>300</v>
      </c>
      <c r="BM20">
        <v>300</v>
      </c>
      <c r="BN20">
        <v>10356.700000000001</v>
      </c>
      <c r="BO20">
        <v>1223.5</v>
      </c>
      <c r="BP20">
        <v>-7.6507700000000003E-3</v>
      </c>
      <c r="BQ20">
        <v>5.51</v>
      </c>
      <c r="BR20">
        <f t="shared" si="41"/>
        <v>1099.96</v>
      </c>
      <c r="BS20">
        <f t="shared" si="42"/>
        <v>925.14870954480955</v>
      </c>
      <c r="BT20">
        <f t="shared" si="43"/>
        <v>0.84107486594495207</v>
      </c>
      <c r="BU20">
        <f t="shared" si="44"/>
        <v>0.19214973188990433</v>
      </c>
      <c r="BV20">
        <v>6</v>
      </c>
      <c r="BW20">
        <v>0.5</v>
      </c>
      <c r="BX20" t="s">
        <v>299</v>
      </c>
      <c r="BY20">
        <v>1599664195.5999999</v>
      </c>
      <c r="BZ20">
        <v>372.596</v>
      </c>
      <c r="CA20">
        <v>399.99</v>
      </c>
      <c r="CB20">
        <v>21.7376</v>
      </c>
      <c r="CC20">
        <v>17.867799999999999</v>
      </c>
      <c r="CD20">
        <v>375.08300000000003</v>
      </c>
      <c r="CE20">
        <v>21.832000000000001</v>
      </c>
      <c r="CF20">
        <v>500.05099999999999</v>
      </c>
      <c r="CG20">
        <v>102.04</v>
      </c>
      <c r="CH20">
        <v>9.9697099999999997E-2</v>
      </c>
      <c r="CI20">
        <v>24.6342</v>
      </c>
      <c r="CJ20">
        <v>24.241900000000001</v>
      </c>
      <c r="CK20">
        <v>999.9</v>
      </c>
      <c r="CL20">
        <v>0</v>
      </c>
      <c r="CM20">
        <v>0</v>
      </c>
      <c r="CN20">
        <v>10018.799999999999</v>
      </c>
      <c r="CO20">
        <v>0</v>
      </c>
      <c r="CP20">
        <v>1.5289399999999999E-3</v>
      </c>
      <c r="CQ20">
        <v>1099.96</v>
      </c>
      <c r="CR20">
        <v>0.96400300000000005</v>
      </c>
      <c r="CS20">
        <v>3.5996599999999997E-2</v>
      </c>
      <c r="CT20">
        <v>0</v>
      </c>
      <c r="CU20">
        <v>853.49300000000005</v>
      </c>
      <c r="CV20">
        <v>5.0011200000000002</v>
      </c>
      <c r="CW20">
        <v>9368.01</v>
      </c>
      <c r="CX20">
        <v>10854</v>
      </c>
      <c r="CY20">
        <v>39.311999999999998</v>
      </c>
      <c r="CZ20">
        <v>41.875</v>
      </c>
      <c r="DA20">
        <v>40.686999999999998</v>
      </c>
      <c r="DB20">
        <v>41.25</v>
      </c>
      <c r="DC20">
        <v>40.936999999999998</v>
      </c>
      <c r="DD20">
        <v>1055.54</v>
      </c>
      <c r="DE20">
        <v>39.409999999999997</v>
      </c>
      <c r="DF20">
        <v>0</v>
      </c>
      <c r="DG20">
        <v>84.5</v>
      </c>
      <c r="DH20">
        <v>0</v>
      </c>
      <c r="DI20">
        <v>852.35756000000003</v>
      </c>
      <c r="DJ20">
        <v>11.810923065248</v>
      </c>
      <c r="DK20">
        <v>121.783845948758</v>
      </c>
      <c r="DL20">
        <v>9354.0928000000004</v>
      </c>
      <c r="DM20">
        <v>15</v>
      </c>
      <c r="DN20">
        <v>1599664168.5999999</v>
      </c>
      <c r="DO20" t="s">
        <v>310</v>
      </c>
      <c r="DP20">
        <v>1599664164.5999999</v>
      </c>
      <c r="DQ20">
        <v>1599664168.5999999</v>
      </c>
      <c r="DR20">
        <v>18</v>
      </c>
      <c r="DS20">
        <v>1E-3</v>
      </c>
      <c r="DT20">
        <v>-2E-3</v>
      </c>
      <c r="DU20">
        <v>-2.4860000000000002</v>
      </c>
      <c r="DV20">
        <v>-9.4E-2</v>
      </c>
      <c r="DW20">
        <v>400</v>
      </c>
      <c r="DX20">
        <v>18</v>
      </c>
      <c r="DY20">
        <v>0.08</v>
      </c>
      <c r="DZ20">
        <v>0.02</v>
      </c>
      <c r="EA20">
        <v>399.97739024390199</v>
      </c>
      <c r="EB20">
        <v>-1.5156794424891901E-2</v>
      </c>
      <c r="EC20">
        <v>3.1994571223026999E-2</v>
      </c>
      <c r="ED20">
        <v>1</v>
      </c>
      <c r="EE20">
        <v>372.597243902439</v>
      </c>
      <c r="EF20">
        <v>9.7066202090989206E-2</v>
      </c>
      <c r="EG20">
        <v>2.1391564883981501E-2</v>
      </c>
      <c r="EH20">
        <v>1</v>
      </c>
      <c r="EI20">
        <v>17.868217073170701</v>
      </c>
      <c r="EJ20">
        <v>-3.4452961672394701E-3</v>
      </c>
      <c r="EK20">
        <v>5.7632241951146798E-4</v>
      </c>
      <c r="EL20">
        <v>1</v>
      </c>
      <c r="EM20">
        <v>21.739956097560999</v>
      </c>
      <c r="EN20">
        <v>1.0344250871057999E-2</v>
      </c>
      <c r="EO20">
        <v>3.6644667385971399E-3</v>
      </c>
      <c r="EP20">
        <v>1</v>
      </c>
      <c r="EQ20">
        <v>4</v>
      </c>
      <c r="ER20">
        <v>4</v>
      </c>
      <c r="ES20" t="s">
        <v>305</v>
      </c>
      <c r="ET20">
        <v>100</v>
      </c>
      <c r="EU20">
        <v>100</v>
      </c>
      <c r="EV20">
        <v>-2.4870000000000001</v>
      </c>
      <c r="EW20">
        <v>-9.4399999999999998E-2</v>
      </c>
      <c r="EX20">
        <v>-2.4864285714285801</v>
      </c>
      <c r="EY20">
        <v>0</v>
      </c>
      <c r="EZ20">
        <v>0</v>
      </c>
      <c r="FA20">
        <v>0</v>
      </c>
      <c r="FB20">
        <v>-9.4390476190476094E-2</v>
      </c>
      <c r="FC20">
        <v>0</v>
      </c>
      <c r="FD20">
        <v>0</v>
      </c>
      <c r="FE20">
        <v>0</v>
      </c>
      <c r="FF20">
        <v>-1</v>
      </c>
      <c r="FG20">
        <v>-1</v>
      </c>
      <c r="FH20">
        <v>-1</v>
      </c>
      <c r="FI20">
        <v>-1</v>
      </c>
      <c r="FJ20">
        <v>0.5</v>
      </c>
      <c r="FK20">
        <v>0.5</v>
      </c>
      <c r="FL20">
        <v>2</v>
      </c>
      <c r="FM20">
        <v>507.03300000000002</v>
      </c>
      <c r="FN20">
        <v>505.03699999999998</v>
      </c>
      <c r="FO20">
        <v>21.759799999999998</v>
      </c>
      <c r="FP20">
        <v>25.935199999999998</v>
      </c>
      <c r="FQ20">
        <v>30.0002</v>
      </c>
      <c r="FR20">
        <v>25.918700000000001</v>
      </c>
      <c r="FS20">
        <v>25.906099999999999</v>
      </c>
      <c r="FT20">
        <v>20.332100000000001</v>
      </c>
      <c r="FU20">
        <v>0</v>
      </c>
      <c r="FV20">
        <v>0</v>
      </c>
      <c r="FW20">
        <v>21.76</v>
      </c>
      <c r="FX20">
        <v>400</v>
      </c>
      <c r="FY20">
        <v>0</v>
      </c>
      <c r="FZ20">
        <v>102.096</v>
      </c>
      <c r="GA20">
        <v>102.288</v>
      </c>
    </row>
    <row r="21" spans="1:183" x14ac:dyDescent="0.35">
      <c r="A21">
        <v>4</v>
      </c>
      <c r="B21">
        <v>1599664285.5999999</v>
      </c>
      <c r="C21">
        <v>1110.5999999046301</v>
      </c>
      <c r="D21" t="s">
        <v>311</v>
      </c>
      <c r="E21" t="s">
        <v>312</v>
      </c>
      <c r="F21">
        <v>1599664285.5999999</v>
      </c>
      <c r="G21">
        <f t="shared" si="0"/>
        <v>3.2065792412706799E-3</v>
      </c>
      <c r="H21">
        <f t="shared" si="1"/>
        <v>21.190794189016003</v>
      </c>
      <c r="I21">
        <f t="shared" si="2"/>
        <v>373.14499999999998</v>
      </c>
      <c r="J21">
        <f t="shared" si="3"/>
        <v>285.47483145930141</v>
      </c>
      <c r="K21">
        <f t="shared" si="4"/>
        <v>29.159301100245628</v>
      </c>
      <c r="L21">
        <f t="shared" si="5"/>
        <v>38.114209065055</v>
      </c>
      <c r="M21">
        <f t="shared" si="6"/>
        <v>0.43416448466914148</v>
      </c>
      <c r="N21">
        <f t="shared" si="7"/>
        <v>2.9623806466377154</v>
      </c>
      <c r="O21">
        <f t="shared" si="8"/>
        <v>0.40166054107261095</v>
      </c>
      <c r="P21">
        <f t="shared" si="9"/>
        <v>0.25375510163884113</v>
      </c>
      <c r="Q21">
        <f t="shared" si="10"/>
        <v>145.85645647635391</v>
      </c>
      <c r="R21">
        <f t="shared" si="11"/>
        <v>24.597092340992724</v>
      </c>
      <c r="S21">
        <f t="shared" si="12"/>
        <v>24.052499999999998</v>
      </c>
      <c r="T21">
        <f t="shared" si="13"/>
        <v>3.0044326797966976</v>
      </c>
      <c r="U21">
        <f t="shared" si="14"/>
        <v>71.30076246538755</v>
      </c>
      <c r="V21">
        <f t="shared" si="15"/>
        <v>2.2098059590696004</v>
      </c>
      <c r="W21">
        <f t="shared" si="16"/>
        <v>3.0992739525644417</v>
      </c>
      <c r="X21">
        <f t="shared" si="17"/>
        <v>0.79462672072709717</v>
      </c>
      <c r="Y21">
        <f t="shared" si="18"/>
        <v>-141.41014454003698</v>
      </c>
      <c r="Z21">
        <f t="shared" si="19"/>
        <v>82.824499007607216</v>
      </c>
      <c r="AA21">
        <f t="shared" si="20"/>
        <v>5.8730802174945014</v>
      </c>
      <c r="AB21">
        <f t="shared" si="21"/>
        <v>93.143891161418651</v>
      </c>
      <c r="AC21">
        <v>0</v>
      </c>
      <c r="AD21">
        <v>0</v>
      </c>
      <c r="AE21">
        <f t="shared" si="22"/>
        <v>1</v>
      </c>
      <c r="AF21">
        <f t="shared" si="23"/>
        <v>0</v>
      </c>
      <c r="AG21">
        <f t="shared" si="24"/>
        <v>54316.360218206151</v>
      </c>
      <c r="AH21" t="s">
        <v>298</v>
      </c>
      <c r="AI21">
        <v>10345.1</v>
      </c>
      <c r="AJ21">
        <v>748.58119999999997</v>
      </c>
      <c r="AK21">
        <v>3469.56</v>
      </c>
      <c r="AL21">
        <f t="shared" si="25"/>
        <v>2720.9787999999999</v>
      </c>
      <c r="AM21">
        <f t="shared" si="26"/>
        <v>0.78424318933812931</v>
      </c>
      <c r="AN21">
        <v>-0.81601036012622297</v>
      </c>
      <c r="AO21" t="s">
        <v>313</v>
      </c>
      <c r="AP21">
        <v>10359.9</v>
      </c>
      <c r="AQ21">
        <v>896.98511538461503</v>
      </c>
      <c r="AR21">
        <v>1504.26</v>
      </c>
      <c r="AS21">
        <f t="shared" si="27"/>
        <v>0.40370340540557148</v>
      </c>
      <c r="AT21">
        <v>0.5</v>
      </c>
      <c r="AU21">
        <f t="shared" si="28"/>
        <v>757.20323327937899</v>
      </c>
      <c r="AV21">
        <f t="shared" si="29"/>
        <v>21.190794189016003</v>
      </c>
      <c r="AW21">
        <f t="shared" si="30"/>
        <v>152.84276192949733</v>
      </c>
      <c r="AX21">
        <f t="shared" si="31"/>
        <v>0.57429566697246481</v>
      </c>
      <c r="AY21">
        <f t="shared" si="32"/>
        <v>2.9063273348467807E-2</v>
      </c>
      <c r="AZ21">
        <f t="shared" si="33"/>
        <v>1.3064895696222727</v>
      </c>
      <c r="BA21" t="s">
        <v>314</v>
      </c>
      <c r="BB21">
        <v>640.37</v>
      </c>
      <c r="BC21">
        <f t="shared" si="34"/>
        <v>863.89</v>
      </c>
      <c r="BD21">
        <f t="shared" si="35"/>
        <v>0.70295394623781382</v>
      </c>
      <c r="BE21">
        <f t="shared" si="36"/>
        <v>0.69465111922493716</v>
      </c>
      <c r="BF21">
        <f t="shared" si="37"/>
        <v>0.80361508701234563</v>
      </c>
      <c r="BG21">
        <f t="shared" si="38"/>
        <v>0.72227685125661401</v>
      </c>
      <c r="BH21">
        <f t="shared" si="39"/>
        <v>0.50184848202223553</v>
      </c>
      <c r="BI21">
        <f t="shared" si="40"/>
        <v>0.49815151797776447</v>
      </c>
      <c r="BJ21">
        <v>1598</v>
      </c>
      <c r="BK21">
        <v>300</v>
      </c>
      <c r="BL21">
        <v>300</v>
      </c>
      <c r="BM21">
        <v>300</v>
      </c>
      <c r="BN21">
        <v>10359.9</v>
      </c>
      <c r="BO21">
        <v>1425.54</v>
      </c>
      <c r="BP21">
        <v>-7.8238200000000004E-3</v>
      </c>
      <c r="BQ21">
        <v>7.44</v>
      </c>
      <c r="BR21">
        <f t="shared" si="41"/>
        <v>900.02599999999995</v>
      </c>
      <c r="BS21">
        <f t="shared" si="42"/>
        <v>757.20323327937899</v>
      </c>
      <c r="BT21">
        <f t="shared" si="43"/>
        <v>0.84131262127913975</v>
      </c>
      <c r="BU21">
        <f t="shared" si="44"/>
        <v>0.19262524255827954</v>
      </c>
      <c r="BV21">
        <v>6</v>
      </c>
      <c r="BW21">
        <v>0.5</v>
      </c>
      <c r="BX21" t="s">
        <v>299</v>
      </c>
      <c r="BY21">
        <v>1599664285.5999999</v>
      </c>
      <c r="BZ21">
        <v>373.14499999999998</v>
      </c>
      <c r="CA21">
        <v>400.01299999999998</v>
      </c>
      <c r="CB21">
        <v>21.634399999999999</v>
      </c>
      <c r="CC21">
        <v>17.869299999999999</v>
      </c>
      <c r="CD21">
        <v>375.6</v>
      </c>
      <c r="CE21">
        <v>21.727399999999999</v>
      </c>
      <c r="CF21">
        <v>499.94</v>
      </c>
      <c r="CG21">
        <v>102.04300000000001</v>
      </c>
      <c r="CH21">
        <v>0.100159</v>
      </c>
      <c r="CI21">
        <v>24.571100000000001</v>
      </c>
      <c r="CJ21">
        <v>24.052499999999998</v>
      </c>
      <c r="CK21">
        <v>999.9</v>
      </c>
      <c r="CL21">
        <v>0</v>
      </c>
      <c r="CM21">
        <v>0</v>
      </c>
      <c r="CN21">
        <v>9984.3799999999992</v>
      </c>
      <c r="CO21">
        <v>0</v>
      </c>
      <c r="CP21">
        <v>1.5289399999999999E-3</v>
      </c>
      <c r="CQ21">
        <v>900.02599999999995</v>
      </c>
      <c r="CR21">
        <v>0.95600200000000002</v>
      </c>
      <c r="CS21">
        <v>4.3997799999999997E-2</v>
      </c>
      <c r="CT21">
        <v>0</v>
      </c>
      <c r="CU21">
        <v>898.76</v>
      </c>
      <c r="CV21">
        <v>5.0011200000000002</v>
      </c>
      <c r="CW21">
        <v>8052.54</v>
      </c>
      <c r="CX21">
        <v>8859.06</v>
      </c>
      <c r="CY21">
        <v>39.125</v>
      </c>
      <c r="CZ21">
        <v>41.875</v>
      </c>
      <c r="DA21">
        <v>40.625</v>
      </c>
      <c r="DB21">
        <v>41.25</v>
      </c>
      <c r="DC21">
        <v>40.811999999999998</v>
      </c>
      <c r="DD21">
        <v>855.65</v>
      </c>
      <c r="DE21">
        <v>39.380000000000003</v>
      </c>
      <c r="DF21">
        <v>0</v>
      </c>
      <c r="DG21">
        <v>89.600000143051105</v>
      </c>
      <c r="DH21">
        <v>0</v>
      </c>
      <c r="DI21">
        <v>896.98511538461503</v>
      </c>
      <c r="DJ21">
        <v>15.968991433282101</v>
      </c>
      <c r="DK21">
        <v>137.35145294741699</v>
      </c>
      <c r="DL21">
        <v>8036.1265384615399</v>
      </c>
      <c r="DM21">
        <v>15</v>
      </c>
      <c r="DN21">
        <v>1599664259.0999999</v>
      </c>
      <c r="DO21" t="s">
        <v>315</v>
      </c>
      <c r="DP21">
        <v>1599664254.0999999</v>
      </c>
      <c r="DQ21">
        <v>1599664259.0999999</v>
      </c>
      <c r="DR21">
        <v>19</v>
      </c>
      <c r="DS21">
        <v>3.2000000000000001E-2</v>
      </c>
      <c r="DT21">
        <v>1E-3</v>
      </c>
      <c r="DU21">
        <v>-2.4550000000000001</v>
      </c>
      <c r="DV21">
        <v>-9.2999999999999999E-2</v>
      </c>
      <c r="DW21">
        <v>400</v>
      </c>
      <c r="DX21">
        <v>18</v>
      </c>
      <c r="DY21">
        <v>0.06</v>
      </c>
      <c r="DZ21">
        <v>0.02</v>
      </c>
      <c r="EA21">
        <v>399.97043902438998</v>
      </c>
      <c r="EB21">
        <v>-3.8717770034383599E-2</v>
      </c>
      <c r="EC21">
        <v>1.9603445168200499E-2</v>
      </c>
      <c r="ED21">
        <v>1</v>
      </c>
      <c r="EE21">
        <v>373.13514634146298</v>
      </c>
      <c r="EF21">
        <v>-0.44642508710760997</v>
      </c>
      <c r="EG21">
        <v>0.106348612424724</v>
      </c>
      <c r="EH21">
        <v>1</v>
      </c>
      <c r="EI21">
        <v>17.869417073170698</v>
      </c>
      <c r="EJ21">
        <v>-1.53867595819118E-3</v>
      </c>
      <c r="EK21">
        <v>8.8093698427066597E-4</v>
      </c>
      <c r="EL21">
        <v>1</v>
      </c>
      <c r="EM21">
        <v>21.633904878048799</v>
      </c>
      <c r="EN21">
        <v>4.3045296167276197E-2</v>
      </c>
      <c r="EO21">
        <v>1.4642203473046801E-2</v>
      </c>
      <c r="EP21">
        <v>1</v>
      </c>
      <c r="EQ21">
        <v>4</v>
      </c>
      <c r="ER21">
        <v>4</v>
      </c>
      <c r="ES21" t="s">
        <v>305</v>
      </c>
      <c r="ET21">
        <v>100</v>
      </c>
      <c r="EU21">
        <v>100</v>
      </c>
      <c r="EV21">
        <v>-2.4550000000000001</v>
      </c>
      <c r="EW21">
        <v>-9.2999999999999999E-2</v>
      </c>
      <c r="EX21">
        <v>-2.4548999999998999</v>
      </c>
      <c r="EY21">
        <v>0</v>
      </c>
      <c r="EZ21">
        <v>0</v>
      </c>
      <c r="FA21">
        <v>0</v>
      </c>
      <c r="FB21">
        <v>-9.2924999999997496E-2</v>
      </c>
      <c r="FC21">
        <v>0</v>
      </c>
      <c r="FD21">
        <v>0</v>
      </c>
      <c r="FE21">
        <v>0</v>
      </c>
      <c r="FF21">
        <v>-1</v>
      </c>
      <c r="FG21">
        <v>-1</v>
      </c>
      <c r="FH21">
        <v>-1</v>
      </c>
      <c r="FI21">
        <v>-1</v>
      </c>
      <c r="FJ21">
        <v>0.5</v>
      </c>
      <c r="FK21">
        <v>0.4</v>
      </c>
      <c r="FL21">
        <v>2</v>
      </c>
      <c r="FM21">
        <v>506.85899999999998</v>
      </c>
      <c r="FN21">
        <v>504.71199999999999</v>
      </c>
      <c r="FO21">
        <v>21.759799999999998</v>
      </c>
      <c r="FP21">
        <v>25.959299999999999</v>
      </c>
      <c r="FQ21">
        <v>30.0002</v>
      </c>
      <c r="FR21">
        <v>25.938400000000001</v>
      </c>
      <c r="FS21">
        <v>25.924099999999999</v>
      </c>
      <c r="FT21">
        <v>20.339500000000001</v>
      </c>
      <c r="FU21">
        <v>0</v>
      </c>
      <c r="FV21">
        <v>0</v>
      </c>
      <c r="FW21">
        <v>21.76</v>
      </c>
      <c r="FX21">
        <v>400</v>
      </c>
      <c r="FY21">
        <v>0</v>
      </c>
      <c r="FZ21">
        <v>102.09099999999999</v>
      </c>
      <c r="GA21">
        <v>102.286</v>
      </c>
    </row>
    <row r="22" spans="1:183" x14ac:dyDescent="0.35">
      <c r="A22">
        <v>5</v>
      </c>
      <c r="B22">
        <v>1599664370.5999999</v>
      </c>
      <c r="C22">
        <v>1195.5999999046301</v>
      </c>
      <c r="D22" t="s">
        <v>316</v>
      </c>
      <c r="E22" t="s">
        <v>317</v>
      </c>
      <c r="F22">
        <v>1599664370.5999999</v>
      </c>
      <c r="G22">
        <f t="shared" si="0"/>
        <v>3.1059601352093668E-3</v>
      </c>
      <c r="H22">
        <f t="shared" si="1"/>
        <v>20.396288688690454</v>
      </c>
      <c r="I22">
        <f t="shared" si="2"/>
        <v>374.15699999999998</v>
      </c>
      <c r="J22">
        <f t="shared" si="3"/>
        <v>289.3685811605464</v>
      </c>
      <c r="K22">
        <f t="shared" si="4"/>
        <v>29.558564631782296</v>
      </c>
      <c r="L22">
        <f t="shared" si="5"/>
        <v>38.219573882479494</v>
      </c>
      <c r="M22">
        <f t="shared" si="6"/>
        <v>0.43223823181496246</v>
      </c>
      <c r="N22">
        <f t="shared" si="7"/>
        <v>2.9635868386068638</v>
      </c>
      <c r="O22">
        <f t="shared" si="8"/>
        <v>0.40002266862550767</v>
      </c>
      <c r="P22">
        <f t="shared" si="9"/>
        <v>0.25270822340902455</v>
      </c>
      <c r="Q22">
        <f t="shared" si="10"/>
        <v>113.95643488300342</v>
      </c>
      <c r="R22">
        <f t="shared" si="11"/>
        <v>24.350093566279337</v>
      </c>
      <c r="S22">
        <f t="shared" si="12"/>
        <v>23.866499999999998</v>
      </c>
      <c r="T22">
        <f t="shared" si="13"/>
        <v>2.9710408035368885</v>
      </c>
      <c r="U22">
        <f t="shared" si="14"/>
        <v>71.287184629934458</v>
      </c>
      <c r="V22">
        <f t="shared" si="15"/>
        <v>2.1979802088862499</v>
      </c>
      <c r="W22">
        <f t="shared" si="16"/>
        <v>3.0832753745240322</v>
      </c>
      <c r="X22">
        <f t="shared" si="17"/>
        <v>0.77306059465063859</v>
      </c>
      <c r="Y22">
        <f t="shared" si="18"/>
        <v>-136.97284196273307</v>
      </c>
      <c r="Z22">
        <f t="shared" si="19"/>
        <v>98.755625560722052</v>
      </c>
      <c r="AA22">
        <f t="shared" si="20"/>
        <v>6.9902883358090993</v>
      </c>
      <c r="AB22">
        <f t="shared" si="21"/>
        <v>82.729506816801504</v>
      </c>
      <c r="AC22">
        <v>0</v>
      </c>
      <c r="AD22">
        <v>0</v>
      </c>
      <c r="AE22">
        <f t="shared" si="22"/>
        <v>1</v>
      </c>
      <c r="AF22">
        <f t="shared" si="23"/>
        <v>0</v>
      </c>
      <c r="AG22">
        <f t="shared" si="24"/>
        <v>54367.928670184592</v>
      </c>
      <c r="AH22" t="s">
        <v>298</v>
      </c>
      <c r="AI22">
        <v>10345.1</v>
      </c>
      <c r="AJ22">
        <v>748.58119999999997</v>
      </c>
      <c r="AK22">
        <v>3469.56</v>
      </c>
      <c r="AL22">
        <f t="shared" si="25"/>
        <v>2720.9787999999999</v>
      </c>
      <c r="AM22">
        <f t="shared" si="26"/>
        <v>0.78424318933812931</v>
      </c>
      <c r="AN22">
        <v>-0.81601036012622297</v>
      </c>
      <c r="AO22" t="s">
        <v>318</v>
      </c>
      <c r="AP22">
        <v>10364.700000000001</v>
      </c>
      <c r="AQ22">
        <v>954.78338461538499</v>
      </c>
      <c r="AR22">
        <v>1844.43</v>
      </c>
      <c r="AS22">
        <f t="shared" si="27"/>
        <v>0.48234230379283305</v>
      </c>
      <c r="AT22">
        <v>0.5</v>
      </c>
      <c r="AU22">
        <f t="shared" si="28"/>
        <v>589.24511470545212</v>
      </c>
      <c r="AV22">
        <f t="shared" si="29"/>
        <v>20.396288688690454</v>
      </c>
      <c r="AW22">
        <f t="shared" si="30"/>
        <v>142.10892306284998</v>
      </c>
      <c r="AX22">
        <f t="shared" si="31"/>
        <v>0.63149048757610748</v>
      </c>
      <c r="AY22">
        <f t="shared" si="32"/>
        <v>3.5999108892774002E-2</v>
      </c>
      <c r="AZ22">
        <f t="shared" si="33"/>
        <v>0.88110147850555443</v>
      </c>
      <c r="BA22" t="s">
        <v>319</v>
      </c>
      <c r="BB22">
        <v>679.69</v>
      </c>
      <c r="BC22">
        <f t="shared" si="34"/>
        <v>1164.74</v>
      </c>
      <c r="BD22">
        <f t="shared" si="35"/>
        <v>0.76381562871079822</v>
      </c>
      <c r="BE22">
        <f t="shared" si="36"/>
        <v>0.58251101305795605</v>
      </c>
      <c r="BF22">
        <f t="shared" si="37"/>
        <v>0.81183336185121058</v>
      </c>
      <c r="BG22">
        <f t="shared" si="38"/>
        <v>0.59725933917603469</v>
      </c>
      <c r="BH22">
        <f t="shared" si="39"/>
        <v>0.543744113108519</v>
      </c>
      <c r="BI22">
        <f t="shared" si="40"/>
        <v>0.456255886891481</v>
      </c>
      <c r="BJ22">
        <v>1600</v>
      </c>
      <c r="BK22">
        <v>300</v>
      </c>
      <c r="BL22">
        <v>300</v>
      </c>
      <c r="BM22">
        <v>300</v>
      </c>
      <c r="BN22">
        <v>10364.700000000001</v>
      </c>
      <c r="BO22">
        <v>1750.08</v>
      </c>
      <c r="BP22">
        <v>-7.9991999999999997E-3</v>
      </c>
      <c r="BQ22">
        <v>9.67</v>
      </c>
      <c r="BR22">
        <f t="shared" si="41"/>
        <v>700.06799999999998</v>
      </c>
      <c r="BS22">
        <f t="shared" si="42"/>
        <v>589.24511470545212</v>
      </c>
      <c r="BT22">
        <f t="shared" si="43"/>
        <v>0.84169697044494562</v>
      </c>
      <c r="BU22">
        <f t="shared" si="44"/>
        <v>0.19339394088989129</v>
      </c>
      <c r="BV22">
        <v>6</v>
      </c>
      <c r="BW22">
        <v>0.5</v>
      </c>
      <c r="BX22" t="s">
        <v>299</v>
      </c>
      <c r="BY22">
        <v>1599664370.5999999</v>
      </c>
      <c r="BZ22">
        <v>374.15699999999998</v>
      </c>
      <c r="CA22">
        <v>400.02600000000001</v>
      </c>
      <c r="CB22">
        <v>21.517499999999998</v>
      </c>
      <c r="CC22">
        <v>17.870699999999999</v>
      </c>
      <c r="CD22">
        <v>376.63900000000001</v>
      </c>
      <c r="CE22">
        <v>21.613700000000001</v>
      </c>
      <c r="CF22">
        <v>500.02100000000002</v>
      </c>
      <c r="CG22">
        <v>102.04900000000001</v>
      </c>
      <c r="CH22">
        <v>9.9493499999999999E-2</v>
      </c>
      <c r="CI22">
        <v>24.4846</v>
      </c>
      <c r="CJ22">
        <v>23.866499999999998</v>
      </c>
      <c r="CK22">
        <v>999.9</v>
      </c>
      <c r="CL22">
        <v>0</v>
      </c>
      <c r="CM22">
        <v>0</v>
      </c>
      <c r="CN22">
        <v>9990.6200000000008</v>
      </c>
      <c r="CO22">
        <v>0</v>
      </c>
      <c r="CP22">
        <v>1.5289399999999999E-3</v>
      </c>
      <c r="CQ22">
        <v>700.06799999999998</v>
      </c>
      <c r="CR22">
        <v>0.943025</v>
      </c>
      <c r="CS22">
        <v>5.6975499999999998E-2</v>
      </c>
      <c r="CT22">
        <v>0</v>
      </c>
      <c r="CU22">
        <v>956.87599999999998</v>
      </c>
      <c r="CV22">
        <v>5.0011200000000002</v>
      </c>
      <c r="CW22">
        <v>6643.89</v>
      </c>
      <c r="CX22">
        <v>6863.46</v>
      </c>
      <c r="CY22">
        <v>38.811999999999998</v>
      </c>
      <c r="CZ22">
        <v>41.811999999999998</v>
      </c>
      <c r="DA22">
        <v>40.5</v>
      </c>
      <c r="DB22">
        <v>41.186999999999998</v>
      </c>
      <c r="DC22">
        <v>40.625</v>
      </c>
      <c r="DD22">
        <v>655.47</v>
      </c>
      <c r="DE22">
        <v>39.6</v>
      </c>
      <c r="DF22">
        <v>0</v>
      </c>
      <c r="DG22">
        <v>84.699999809265094</v>
      </c>
      <c r="DH22">
        <v>0</v>
      </c>
      <c r="DI22">
        <v>954.78338461538499</v>
      </c>
      <c r="DJ22">
        <v>16.9472820604771</v>
      </c>
      <c r="DK22">
        <v>122.7388033654</v>
      </c>
      <c r="DL22">
        <v>6628.7242307692304</v>
      </c>
      <c r="DM22">
        <v>15</v>
      </c>
      <c r="DN22">
        <v>1599664343.0999999</v>
      </c>
      <c r="DO22" t="s">
        <v>320</v>
      </c>
      <c r="DP22">
        <v>1599664338.0999999</v>
      </c>
      <c r="DQ22">
        <v>1599664343.0999999</v>
      </c>
      <c r="DR22">
        <v>20</v>
      </c>
      <c r="DS22">
        <v>-2.7E-2</v>
      </c>
      <c r="DT22">
        <v>-3.0000000000000001E-3</v>
      </c>
      <c r="DU22">
        <v>-2.4820000000000002</v>
      </c>
      <c r="DV22">
        <v>-9.6000000000000002E-2</v>
      </c>
      <c r="DW22">
        <v>400</v>
      </c>
      <c r="DX22">
        <v>18</v>
      </c>
      <c r="DY22">
        <v>0.04</v>
      </c>
      <c r="DZ22">
        <v>0.03</v>
      </c>
      <c r="EA22">
        <v>399.98570731707298</v>
      </c>
      <c r="EB22">
        <v>3.4557491289773097E-2</v>
      </c>
      <c r="EC22">
        <v>4.59051216136361E-2</v>
      </c>
      <c r="ED22">
        <v>1</v>
      </c>
      <c r="EE22">
        <v>374.151024390244</v>
      </c>
      <c r="EF22">
        <v>-7.1310104528046397E-2</v>
      </c>
      <c r="EG22">
        <v>1.97737048909888E-2</v>
      </c>
      <c r="EH22">
        <v>1</v>
      </c>
      <c r="EI22">
        <v>17.872346341463398</v>
      </c>
      <c r="EJ22">
        <v>-6.1735191637802998E-3</v>
      </c>
      <c r="EK22">
        <v>1.4354565112175901E-3</v>
      </c>
      <c r="EL22">
        <v>1</v>
      </c>
      <c r="EM22">
        <v>21.521404878048799</v>
      </c>
      <c r="EN22">
        <v>-1.01728222995931E-2</v>
      </c>
      <c r="EO22">
        <v>2.1771486409155002E-3</v>
      </c>
      <c r="EP22">
        <v>1</v>
      </c>
      <c r="EQ22">
        <v>4</v>
      </c>
      <c r="ER22">
        <v>4</v>
      </c>
      <c r="ES22" t="s">
        <v>305</v>
      </c>
      <c r="ET22">
        <v>100</v>
      </c>
      <c r="EU22">
        <v>100</v>
      </c>
      <c r="EV22">
        <v>-2.4820000000000002</v>
      </c>
      <c r="EW22">
        <v>-9.6199999999999994E-2</v>
      </c>
      <c r="EX22">
        <v>-2.4821999999999802</v>
      </c>
      <c r="EY22">
        <v>0</v>
      </c>
      <c r="EZ22">
        <v>0</v>
      </c>
      <c r="FA22">
        <v>0</v>
      </c>
      <c r="FB22">
        <v>-9.6239999999998105E-2</v>
      </c>
      <c r="FC22">
        <v>0</v>
      </c>
      <c r="FD22">
        <v>0</v>
      </c>
      <c r="FE22">
        <v>0</v>
      </c>
      <c r="FF22">
        <v>-1</v>
      </c>
      <c r="FG22">
        <v>-1</v>
      </c>
      <c r="FH22">
        <v>-1</v>
      </c>
      <c r="FI22">
        <v>-1</v>
      </c>
      <c r="FJ22">
        <v>0.5</v>
      </c>
      <c r="FK22">
        <v>0.5</v>
      </c>
      <c r="FL22">
        <v>2</v>
      </c>
      <c r="FM22">
        <v>506.96300000000002</v>
      </c>
      <c r="FN22">
        <v>504.76299999999998</v>
      </c>
      <c r="FO22">
        <v>21.759699999999999</v>
      </c>
      <c r="FP22">
        <v>25.971299999999999</v>
      </c>
      <c r="FQ22">
        <v>30.0001</v>
      </c>
      <c r="FR22">
        <v>25.9499</v>
      </c>
      <c r="FS22">
        <v>25.9329</v>
      </c>
      <c r="FT22">
        <v>20.3429</v>
      </c>
      <c r="FU22">
        <v>0</v>
      </c>
      <c r="FV22">
        <v>0</v>
      </c>
      <c r="FW22">
        <v>21.76</v>
      </c>
      <c r="FX22">
        <v>400</v>
      </c>
      <c r="FY22">
        <v>0</v>
      </c>
      <c r="FZ22">
        <v>102.09099999999999</v>
      </c>
      <c r="GA22">
        <v>102.285</v>
      </c>
    </row>
    <row r="23" spans="1:183" x14ac:dyDescent="0.35">
      <c r="A23">
        <v>6</v>
      </c>
      <c r="B23">
        <v>1599664453.5999999</v>
      </c>
      <c r="C23">
        <v>1278.5999999046301</v>
      </c>
      <c r="D23" t="s">
        <v>321</v>
      </c>
      <c r="E23" t="s">
        <v>322</v>
      </c>
      <c r="F23">
        <v>1599664453.5999999</v>
      </c>
      <c r="G23">
        <f t="shared" si="0"/>
        <v>3.0199122530569496E-3</v>
      </c>
      <c r="H23">
        <f t="shared" si="1"/>
        <v>19.046283196178177</v>
      </c>
      <c r="I23">
        <f t="shared" si="2"/>
        <v>375.791</v>
      </c>
      <c r="J23">
        <f t="shared" si="3"/>
        <v>296.41614994835868</v>
      </c>
      <c r="K23">
        <f t="shared" si="4"/>
        <v>30.278243818343981</v>
      </c>
      <c r="L23">
        <f t="shared" si="5"/>
        <v>38.386206435518503</v>
      </c>
      <c r="M23">
        <f t="shared" si="6"/>
        <v>0.43228191136251459</v>
      </c>
      <c r="N23">
        <f t="shared" si="7"/>
        <v>2.9652258421146711</v>
      </c>
      <c r="O23">
        <f t="shared" si="8"/>
        <v>0.40007648549595781</v>
      </c>
      <c r="P23">
        <f t="shared" si="9"/>
        <v>0.25274109478615792</v>
      </c>
      <c r="Q23">
        <f t="shared" si="10"/>
        <v>89.986387254804129</v>
      </c>
      <c r="R23">
        <f t="shared" si="11"/>
        <v>24.149606506862504</v>
      </c>
      <c r="S23">
        <f t="shared" si="12"/>
        <v>23.6907</v>
      </c>
      <c r="T23">
        <f t="shared" si="13"/>
        <v>2.9397788656425607</v>
      </c>
      <c r="U23">
        <f t="shared" si="14"/>
        <v>71.318544802872935</v>
      </c>
      <c r="V23">
        <f t="shared" si="15"/>
        <v>2.1880865981728004</v>
      </c>
      <c r="W23">
        <f t="shared" si="16"/>
        <v>3.0680471737340573</v>
      </c>
      <c r="X23">
        <f t="shared" si="17"/>
        <v>0.75169226746976037</v>
      </c>
      <c r="Y23">
        <f t="shared" si="18"/>
        <v>-133.17813035981146</v>
      </c>
      <c r="Z23">
        <f t="shared" si="19"/>
        <v>113.69332498278153</v>
      </c>
      <c r="AA23">
        <f t="shared" si="20"/>
        <v>8.0326984382147231</v>
      </c>
      <c r="AB23">
        <f t="shared" si="21"/>
        <v>78.534280315988923</v>
      </c>
      <c r="AC23">
        <v>0</v>
      </c>
      <c r="AD23">
        <v>0</v>
      </c>
      <c r="AE23">
        <f t="shared" si="22"/>
        <v>1</v>
      </c>
      <c r="AF23">
        <f t="shared" si="23"/>
        <v>0</v>
      </c>
      <c r="AG23">
        <f t="shared" si="24"/>
        <v>54431.490730574689</v>
      </c>
      <c r="AH23" t="s">
        <v>298</v>
      </c>
      <c r="AI23">
        <v>10345.1</v>
      </c>
      <c r="AJ23">
        <v>748.58119999999997</v>
      </c>
      <c r="AK23">
        <v>3469.56</v>
      </c>
      <c r="AL23">
        <f t="shared" si="25"/>
        <v>2720.9787999999999</v>
      </c>
      <c r="AM23">
        <f t="shared" si="26"/>
        <v>0.78424318933812931</v>
      </c>
      <c r="AN23">
        <v>-0.81601036012622297</v>
      </c>
      <c r="AO23" t="s">
        <v>323</v>
      </c>
      <c r="AP23">
        <v>10369</v>
      </c>
      <c r="AQ23">
        <v>992.29784615384597</v>
      </c>
      <c r="AR23">
        <v>2185.77</v>
      </c>
      <c r="AS23">
        <f t="shared" si="27"/>
        <v>0.54601909342984578</v>
      </c>
      <c r="AT23">
        <v>0.5</v>
      </c>
      <c r="AU23">
        <f t="shared" si="28"/>
        <v>463.03297710435214</v>
      </c>
      <c r="AV23">
        <f t="shared" si="29"/>
        <v>19.046283196178177</v>
      </c>
      <c r="AW23">
        <f t="shared" si="30"/>
        <v>126.41242319332045</v>
      </c>
      <c r="AX23">
        <f t="shared" si="31"/>
        <v>0.67217959803638994</v>
      </c>
      <c r="AY23">
        <f t="shared" si="32"/>
        <v>4.289606688602679E-2</v>
      </c>
      <c r="AZ23">
        <f t="shared" si="33"/>
        <v>0.58733993055078992</v>
      </c>
      <c r="BA23" t="s">
        <v>324</v>
      </c>
      <c r="BB23">
        <v>716.54</v>
      </c>
      <c r="BC23">
        <f t="shared" si="34"/>
        <v>1469.23</v>
      </c>
      <c r="BD23">
        <f t="shared" si="35"/>
        <v>0.81231131534623846</v>
      </c>
      <c r="BE23">
        <f t="shared" si="36"/>
        <v>0.46632062244371636</v>
      </c>
      <c r="BF23">
        <f t="shared" si="37"/>
        <v>0.83042127370193397</v>
      </c>
      <c r="BG23">
        <f t="shared" si="38"/>
        <v>0.47181183477063476</v>
      </c>
      <c r="BH23">
        <f t="shared" si="39"/>
        <v>0.58657141316413985</v>
      </c>
      <c r="BI23">
        <f t="shared" si="40"/>
        <v>0.41342858683586015</v>
      </c>
      <c r="BJ23">
        <v>1602</v>
      </c>
      <c r="BK23">
        <v>300</v>
      </c>
      <c r="BL23">
        <v>300</v>
      </c>
      <c r="BM23">
        <v>300</v>
      </c>
      <c r="BN23">
        <v>10369</v>
      </c>
      <c r="BO23">
        <v>2076.11</v>
      </c>
      <c r="BP23">
        <v>-8.1307199999999993E-3</v>
      </c>
      <c r="BQ23">
        <v>9.0399999999999991</v>
      </c>
      <c r="BR23">
        <f t="shared" si="41"/>
        <v>549.80899999999997</v>
      </c>
      <c r="BS23">
        <f t="shared" si="42"/>
        <v>463.03297710435214</v>
      </c>
      <c r="BT23">
        <f t="shared" si="43"/>
        <v>0.84217060307188896</v>
      </c>
      <c r="BU23">
        <f t="shared" si="44"/>
        <v>0.19434120614377798</v>
      </c>
      <c r="BV23">
        <v>6</v>
      </c>
      <c r="BW23">
        <v>0.5</v>
      </c>
      <c r="BX23" t="s">
        <v>299</v>
      </c>
      <c r="BY23">
        <v>1599664453.5999999</v>
      </c>
      <c r="BZ23">
        <v>375.791</v>
      </c>
      <c r="CA23">
        <v>400.012</v>
      </c>
      <c r="CB23">
        <v>21.4208</v>
      </c>
      <c r="CC23">
        <v>17.873999999999999</v>
      </c>
      <c r="CD23">
        <v>378.30500000000001</v>
      </c>
      <c r="CE23">
        <v>21.517099999999999</v>
      </c>
      <c r="CF23">
        <v>499.92500000000001</v>
      </c>
      <c r="CG23">
        <v>102.048</v>
      </c>
      <c r="CH23">
        <v>9.9753499999999995E-2</v>
      </c>
      <c r="CI23">
        <v>24.401900000000001</v>
      </c>
      <c r="CJ23">
        <v>23.6907</v>
      </c>
      <c r="CK23">
        <v>999.9</v>
      </c>
      <c r="CL23">
        <v>0</v>
      </c>
      <c r="CM23">
        <v>0</v>
      </c>
      <c r="CN23">
        <v>10000</v>
      </c>
      <c r="CO23">
        <v>0</v>
      </c>
      <c r="CP23">
        <v>1.5289399999999999E-3</v>
      </c>
      <c r="CQ23">
        <v>549.80899999999997</v>
      </c>
      <c r="CR23">
        <v>0.92697700000000005</v>
      </c>
      <c r="CS23">
        <v>7.3022900000000002E-2</v>
      </c>
      <c r="CT23">
        <v>0</v>
      </c>
      <c r="CU23">
        <v>993.68200000000002</v>
      </c>
      <c r="CV23">
        <v>5.0011200000000002</v>
      </c>
      <c r="CW23">
        <v>5397.6</v>
      </c>
      <c r="CX23">
        <v>5363.84</v>
      </c>
      <c r="CY23">
        <v>38.436999999999998</v>
      </c>
      <c r="CZ23">
        <v>41.686999999999998</v>
      </c>
      <c r="DA23">
        <v>40.25</v>
      </c>
      <c r="DB23">
        <v>41.125</v>
      </c>
      <c r="DC23">
        <v>40.375</v>
      </c>
      <c r="DD23">
        <v>505.02</v>
      </c>
      <c r="DE23">
        <v>39.78</v>
      </c>
      <c r="DF23">
        <v>0</v>
      </c>
      <c r="DG23">
        <v>82.299999952316298</v>
      </c>
      <c r="DH23">
        <v>0</v>
      </c>
      <c r="DI23">
        <v>992.29784615384597</v>
      </c>
      <c r="DJ23">
        <v>13.0866324826747</v>
      </c>
      <c r="DK23">
        <v>66.769914537895502</v>
      </c>
      <c r="DL23">
        <v>5391.4838461538502</v>
      </c>
      <c r="DM23">
        <v>15</v>
      </c>
      <c r="DN23">
        <v>1599664427.0999999</v>
      </c>
      <c r="DO23" t="s">
        <v>325</v>
      </c>
      <c r="DP23">
        <v>1599664426.0999999</v>
      </c>
      <c r="DQ23">
        <v>1599664427.0999999</v>
      </c>
      <c r="DR23">
        <v>21</v>
      </c>
      <c r="DS23">
        <v>-3.2000000000000001E-2</v>
      </c>
      <c r="DT23">
        <v>0</v>
      </c>
      <c r="DU23">
        <v>-2.5139999999999998</v>
      </c>
      <c r="DV23">
        <v>-9.6000000000000002E-2</v>
      </c>
      <c r="DW23">
        <v>400</v>
      </c>
      <c r="DX23">
        <v>18</v>
      </c>
      <c r="DY23">
        <v>0.06</v>
      </c>
      <c r="DZ23">
        <v>0.03</v>
      </c>
      <c r="EA23">
        <v>399.97985365853702</v>
      </c>
      <c r="EB23">
        <v>3.3010452961021799E-2</v>
      </c>
      <c r="EC23">
        <v>5.46525883508217E-2</v>
      </c>
      <c r="ED23">
        <v>1</v>
      </c>
      <c r="EE23">
        <v>375.86114634146298</v>
      </c>
      <c r="EF23">
        <v>-0.63668989546963595</v>
      </c>
      <c r="EG23">
        <v>0.13363137519997201</v>
      </c>
      <c r="EH23">
        <v>1</v>
      </c>
      <c r="EI23">
        <v>17.876248780487799</v>
      </c>
      <c r="EJ23">
        <v>1.24599303132758E-3</v>
      </c>
      <c r="EK23">
        <v>8.0308003161601998E-4</v>
      </c>
      <c r="EL23">
        <v>1</v>
      </c>
      <c r="EM23">
        <v>21.4228365853659</v>
      </c>
      <c r="EN23">
        <v>2.94083623693536E-2</v>
      </c>
      <c r="EO23">
        <v>1.6547754340276201E-2</v>
      </c>
      <c r="EP23">
        <v>1</v>
      </c>
      <c r="EQ23">
        <v>4</v>
      </c>
      <c r="ER23">
        <v>4</v>
      </c>
      <c r="ES23" t="s">
        <v>305</v>
      </c>
      <c r="ET23">
        <v>100</v>
      </c>
      <c r="EU23">
        <v>100</v>
      </c>
      <c r="EV23">
        <v>-2.5139999999999998</v>
      </c>
      <c r="EW23">
        <v>-9.6299999999999997E-2</v>
      </c>
      <c r="EX23">
        <v>-2.5142000000000699</v>
      </c>
      <c r="EY23">
        <v>0</v>
      </c>
      <c r="EZ23">
        <v>0</v>
      </c>
      <c r="FA23">
        <v>0</v>
      </c>
      <c r="FB23">
        <v>-9.6325000000003796E-2</v>
      </c>
      <c r="FC23">
        <v>0</v>
      </c>
      <c r="FD23">
        <v>0</v>
      </c>
      <c r="FE23">
        <v>0</v>
      </c>
      <c r="FF23">
        <v>-1</v>
      </c>
      <c r="FG23">
        <v>-1</v>
      </c>
      <c r="FH23">
        <v>-1</v>
      </c>
      <c r="FI23">
        <v>-1</v>
      </c>
      <c r="FJ23">
        <v>0.5</v>
      </c>
      <c r="FK23">
        <v>0.4</v>
      </c>
      <c r="FL23">
        <v>2</v>
      </c>
      <c r="FM23">
        <v>506.65199999999999</v>
      </c>
      <c r="FN23">
        <v>504.60899999999998</v>
      </c>
      <c r="FO23">
        <v>21.759799999999998</v>
      </c>
      <c r="FP23">
        <v>25.9757</v>
      </c>
      <c r="FQ23">
        <v>30</v>
      </c>
      <c r="FR23">
        <v>25.957999999999998</v>
      </c>
      <c r="FS23">
        <v>25.9438</v>
      </c>
      <c r="FT23">
        <v>20.345700000000001</v>
      </c>
      <c r="FU23">
        <v>0</v>
      </c>
      <c r="FV23">
        <v>0</v>
      </c>
      <c r="FW23">
        <v>21.76</v>
      </c>
      <c r="FX23">
        <v>400</v>
      </c>
      <c r="FY23">
        <v>0</v>
      </c>
      <c r="FZ23">
        <v>102.089</v>
      </c>
      <c r="GA23">
        <v>102.27800000000001</v>
      </c>
    </row>
    <row r="24" spans="1:183" x14ac:dyDescent="0.35">
      <c r="A24">
        <v>7</v>
      </c>
      <c r="B24">
        <v>1599664543.5999999</v>
      </c>
      <c r="C24">
        <v>1368.5999999046301</v>
      </c>
      <c r="D24" t="s">
        <v>326</v>
      </c>
      <c r="E24" t="s">
        <v>327</v>
      </c>
      <c r="F24">
        <v>1599664543.5999999</v>
      </c>
      <c r="G24">
        <f t="shared" si="0"/>
        <v>2.9295279549954763E-3</v>
      </c>
      <c r="H24">
        <f t="shared" si="1"/>
        <v>16.187483581949717</v>
      </c>
      <c r="I24">
        <f t="shared" si="2"/>
        <v>379.29</v>
      </c>
      <c r="J24">
        <f t="shared" si="3"/>
        <v>310.85913662731957</v>
      </c>
      <c r="K24">
        <f t="shared" si="4"/>
        <v>31.753799740209253</v>
      </c>
      <c r="L24">
        <f t="shared" si="5"/>
        <v>38.743910937072002</v>
      </c>
      <c r="M24">
        <f t="shared" si="6"/>
        <v>0.42969673487483012</v>
      </c>
      <c r="N24">
        <f t="shared" si="7"/>
        <v>2.965022480494834</v>
      </c>
      <c r="O24">
        <f t="shared" si="8"/>
        <v>0.39785814546029319</v>
      </c>
      <c r="P24">
        <f t="shared" si="9"/>
        <v>0.25132503564537312</v>
      </c>
      <c r="Q24">
        <f t="shared" si="10"/>
        <v>66.054050566417644</v>
      </c>
      <c r="R24">
        <f t="shared" si="11"/>
        <v>23.92414434829487</v>
      </c>
      <c r="S24">
        <f t="shared" si="12"/>
        <v>23.5213</v>
      </c>
      <c r="T24">
        <f t="shared" si="13"/>
        <v>2.9099275470416965</v>
      </c>
      <c r="U24">
        <f t="shared" si="14"/>
        <v>71.405555986479627</v>
      </c>
      <c r="V24">
        <f t="shared" si="15"/>
        <v>2.1765090920126404</v>
      </c>
      <c r="W24">
        <f t="shared" si="16"/>
        <v>3.0480948743326839</v>
      </c>
      <c r="X24">
        <f t="shared" si="17"/>
        <v>0.73341845502905612</v>
      </c>
      <c r="Y24">
        <f t="shared" si="18"/>
        <v>-129.1921828153005</v>
      </c>
      <c r="Z24">
        <f t="shared" si="19"/>
        <v>123.35647031204307</v>
      </c>
      <c r="AA24">
        <f t="shared" si="20"/>
        <v>8.7037789673450074</v>
      </c>
      <c r="AB24">
        <f t="shared" si="21"/>
        <v>68.92211703050522</v>
      </c>
      <c r="AC24">
        <v>0</v>
      </c>
      <c r="AD24">
        <v>0</v>
      </c>
      <c r="AE24">
        <f t="shared" si="22"/>
        <v>1</v>
      </c>
      <c r="AF24">
        <f t="shared" si="23"/>
        <v>0</v>
      </c>
      <c r="AG24">
        <f t="shared" si="24"/>
        <v>54445.434445778279</v>
      </c>
      <c r="AH24" t="s">
        <v>298</v>
      </c>
      <c r="AI24">
        <v>10345.1</v>
      </c>
      <c r="AJ24">
        <v>748.58119999999997</v>
      </c>
      <c r="AK24">
        <v>3469.56</v>
      </c>
      <c r="AL24">
        <f t="shared" si="25"/>
        <v>2720.9787999999999</v>
      </c>
      <c r="AM24">
        <f t="shared" si="26"/>
        <v>0.78424318933812931</v>
      </c>
      <c r="AN24">
        <v>-0.81601036012622297</v>
      </c>
      <c r="AO24" t="s">
        <v>328</v>
      </c>
      <c r="AP24">
        <v>10373</v>
      </c>
      <c r="AQ24">
        <v>987.65357692307703</v>
      </c>
      <c r="AR24">
        <v>2487.61</v>
      </c>
      <c r="AS24">
        <f t="shared" si="27"/>
        <v>0.60297089297635997</v>
      </c>
      <c r="AT24">
        <v>0.5</v>
      </c>
      <c r="AU24">
        <f t="shared" si="28"/>
        <v>337.13796853325613</v>
      </c>
      <c r="AV24">
        <f t="shared" si="29"/>
        <v>16.187483581949717</v>
      </c>
      <c r="AW24">
        <f t="shared" si="30"/>
        <v>101.6421909713667</v>
      </c>
      <c r="AX24">
        <f t="shared" si="31"/>
        <v>0.69946253633005184</v>
      </c>
      <c r="AY24">
        <f t="shared" si="32"/>
        <v>5.0434823511724028E-2</v>
      </c>
      <c r="AZ24">
        <f t="shared" si="33"/>
        <v>0.39473631316806079</v>
      </c>
      <c r="BA24" t="s">
        <v>329</v>
      </c>
      <c r="BB24">
        <v>747.62</v>
      </c>
      <c r="BC24">
        <f t="shared" si="34"/>
        <v>1739.9900000000002</v>
      </c>
      <c r="BD24">
        <f t="shared" si="35"/>
        <v>0.86204887561245924</v>
      </c>
      <c r="BE24">
        <f t="shared" si="36"/>
        <v>0.36075372712109738</v>
      </c>
      <c r="BF24">
        <f t="shared" si="37"/>
        <v>0.86252534925064095</v>
      </c>
      <c r="BG24">
        <f t="shared" si="38"/>
        <v>0.36088116526302955</v>
      </c>
      <c r="BH24">
        <f t="shared" si="39"/>
        <v>0.65254153424240791</v>
      </c>
      <c r="BI24">
        <f t="shared" si="40"/>
        <v>0.34745846575759209</v>
      </c>
      <c r="BJ24">
        <v>1604</v>
      </c>
      <c r="BK24">
        <v>300</v>
      </c>
      <c r="BL24">
        <v>300</v>
      </c>
      <c r="BM24">
        <v>300</v>
      </c>
      <c r="BN24">
        <v>10373</v>
      </c>
      <c r="BO24">
        <v>2370.7600000000002</v>
      </c>
      <c r="BP24">
        <v>-8.2623699999999998E-3</v>
      </c>
      <c r="BQ24">
        <v>8.4</v>
      </c>
      <c r="BR24">
        <f t="shared" si="41"/>
        <v>399.94400000000002</v>
      </c>
      <c r="BS24">
        <f t="shared" si="42"/>
        <v>337.13796853325613</v>
      </c>
      <c r="BT24">
        <f t="shared" si="43"/>
        <v>0.84296293614420048</v>
      </c>
      <c r="BU24">
        <f t="shared" si="44"/>
        <v>0.19592587228840086</v>
      </c>
      <c r="BV24">
        <v>6</v>
      </c>
      <c r="BW24">
        <v>0.5</v>
      </c>
      <c r="BX24" t="s">
        <v>299</v>
      </c>
      <c r="BY24">
        <v>1599664543.5999999</v>
      </c>
      <c r="BZ24">
        <v>379.29</v>
      </c>
      <c r="CA24">
        <v>400.053</v>
      </c>
      <c r="CB24">
        <v>21.307300000000001</v>
      </c>
      <c r="CC24">
        <v>17.866</v>
      </c>
      <c r="CD24">
        <v>381.84199999999998</v>
      </c>
      <c r="CE24">
        <v>21.404599999999999</v>
      </c>
      <c r="CF24">
        <v>499.88799999999998</v>
      </c>
      <c r="CG24">
        <v>102.04900000000001</v>
      </c>
      <c r="CH24">
        <v>9.9516800000000002E-2</v>
      </c>
      <c r="CI24">
        <v>24.292999999999999</v>
      </c>
      <c r="CJ24">
        <v>23.5213</v>
      </c>
      <c r="CK24">
        <v>999.9</v>
      </c>
      <c r="CL24">
        <v>0</v>
      </c>
      <c r="CM24">
        <v>0</v>
      </c>
      <c r="CN24">
        <v>9998.75</v>
      </c>
      <c r="CO24">
        <v>0</v>
      </c>
      <c r="CP24">
        <v>1.5289399999999999E-3</v>
      </c>
      <c r="CQ24">
        <v>399.94400000000002</v>
      </c>
      <c r="CR24">
        <v>0.89998800000000001</v>
      </c>
      <c r="CS24">
        <v>0.100012</v>
      </c>
      <c r="CT24">
        <v>0</v>
      </c>
      <c r="CU24">
        <v>987.71</v>
      </c>
      <c r="CV24">
        <v>5.0011200000000002</v>
      </c>
      <c r="CW24">
        <v>3879.66</v>
      </c>
      <c r="CX24">
        <v>3869</v>
      </c>
      <c r="CY24">
        <v>38.061999999999998</v>
      </c>
      <c r="CZ24">
        <v>41.561999999999998</v>
      </c>
      <c r="DA24">
        <v>40</v>
      </c>
      <c r="DB24">
        <v>40.936999999999998</v>
      </c>
      <c r="DC24">
        <v>40.061999999999998</v>
      </c>
      <c r="DD24">
        <v>355.44</v>
      </c>
      <c r="DE24">
        <v>39.5</v>
      </c>
      <c r="DF24">
        <v>0</v>
      </c>
      <c r="DG24">
        <v>89.399999856948895</v>
      </c>
      <c r="DH24">
        <v>0</v>
      </c>
      <c r="DI24">
        <v>987.65357692307703</v>
      </c>
      <c r="DJ24">
        <v>-0.552512824300186</v>
      </c>
      <c r="DK24">
        <v>-8.0533333983583102</v>
      </c>
      <c r="DL24">
        <v>3880.9984615384601</v>
      </c>
      <c r="DM24">
        <v>15</v>
      </c>
      <c r="DN24">
        <v>1599664509.0999999</v>
      </c>
      <c r="DO24" t="s">
        <v>330</v>
      </c>
      <c r="DP24">
        <v>1599664509.0999999</v>
      </c>
      <c r="DQ24">
        <v>1599664508.0999999</v>
      </c>
      <c r="DR24">
        <v>22</v>
      </c>
      <c r="DS24">
        <v>-3.7999999999999999E-2</v>
      </c>
      <c r="DT24">
        <v>-1E-3</v>
      </c>
      <c r="DU24">
        <v>-2.552</v>
      </c>
      <c r="DV24">
        <v>-9.7000000000000003E-2</v>
      </c>
      <c r="DW24">
        <v>400</v>
      </c>
      <c r="DX24">
        <v>18</v>
      </c>
      <c r="DY24">
        <v>0.09</v>
      </c>
      <c r="DZ24">
        <v>0.02</v>
      </c>
      <c r="EA24">
        <v>399.97234146341498</v>
      </c>
      <c r="EB24">
        <v>-7.7644599303730202E-2</v>
      </c>
      <c r="EC24">
        <v>3.4619612202884703E-2</v>
      </c>
      <c r="ED24">
        <v>1</v>
      </c>
      <c r="EE24">
        <v>379.32719512195098</v>
      </c>
      <c r="EF24">
        <v>-0.27472473867611502</v>
      </c>
      <c r="EG24">
        <v>3.01024425815445E-2</v>
      </c>
      <c r="EH24">
        <v>1</v>
      </c>
      <c r="EI24">
        <v>17.868563414634099</v>
      </c>
      <c r="EJ24">
        <v>-1.24850174215812E-2</v>
      </c>
      <c r="EK24">
        <v>1.6994627698560701E-3</v>
      </c>
      <c r="EL24">
        <v>1</v>
      </c>
      <c r="EM24">
        <v>21.316687804878001</v>
      </c>
      <c r="EN24">
        <v>-5.1696167247414597E-2</v>
      </c>
      <c r="EO24">
        <v>5.1564875132325098E-3</v>
      </c>
      <c r="EP24">
        <v>1</v>
      </c>
      <c r="EQ24">
        <v>4</v>
      </c>
      <c r="ER24">
        <v>4</v>
      </c>
      <c r="ES24" t="s">
        <v>305</v>
      </c>
      <c r="ET24">
        <v>100</v>
      </c>
      <c r="EU24">
        <v>100</v>
      </c>
      <c r="EV24">
        <v>-2.552</v>
      </c>
      <c r="EW24">
        <v>-9.7299999999999998E-2</v>
      </c>
      <c r="EX24">
        <v>-2.5520999999999399</v>
      </c>
      <c r="EY24">
        <v>0</v>
      </c>
      <c r="EZ24">
        <v>0</v>
      </c>
      <c r="FA24">
        <v>0</v>
      </c>
      <c r="FB24">
        <v>-9.7294999999995496E-2</v>
      </c>
      <c r="FC24">
        <v>0</v>
      </c>
      <c r="FD24">
        <v>0</v>
      </c>
      <c r="FE24">
        <v>0</v>
      </c>
      <c r="FF24">
        <v>-1</v>
      </c>
      <c r="FG24">
        <v>-1</v>
      </c>
      <c r="FH24">
        <v>-1</v>
      </c>
      <c r="FI24">
        <v>-1</v>
      </c>
      <c r="FJ24">
        <v>0.6</v>
      </c>
      <c r="FK24">
        <v>0.6</v>
      </c>
      <c r="FL24">
        <v>2</v>
      </c>
      <c r="FM24">
        <v>506.95800000000003</v>
      </c>
      <c r="FN24">
        <v>504.35300000000001</v>
      </c>
      <c r="FO24">
        <v>21.76</v>
      </c>
      <c r="FP24">
        <v>25.982299999999999</v>
      </c>
      <c r="FQ24">
        <v>30.0001</v>
      </c>
      <c r="FR24">
        <v>25.964600000000001</v>
      </c>
      <c r="FS24">
        <v>25.9513</v>
      </c>
      <c r="FT24">
        <v>20.349</v>
      </c>
      <c r="FU24">
        <v>0</v>
      </c>
      <c r="FV24">
        <v>0</v>
      </c>
      <c r="FW24">
        <v>21.76</v>
      </c>
      <c r="FX24">
        <v>400</v>
      </c>
      <c r="FY24">
        <v>0</v>
      </c>
      <c r="FZ24">
        <v>102.087</v>
      </c>
      <c r="GA24">
        <v>102.28</v>
      </c>
    </row>
    <row r="25" spans="1:183" x14ac:dyDescent="0.35">
      <c r="A25">
        <v>8</v>
      </c>
      <c r="B25">
        <v>1599664627.5999999</v>
      </c>
      <c r="C25">
        <v>1452.5999999046301</v>
      </c>
      <c r="D25" t="s">
        <v>331</v>
      </c>
      <c r="E25" t="s">
        <v>332</v>
      </c>
      <c r="F25">
        <v>1599664627.5999999</v>
      </c>
      <c r="G25">
        <f t="shared" si="0"/>
        <v>2.8513493405207288E-3</v>
      </c>
      <c r="H25">
        <f t="shared" si="1"/>
        <v>11.136421538148186</v>
      </c>
      <c r="I25">
        <f t="shared" si="2"/>
        <v>385.27600000000001</v>
      </c>
      <c r="J25">
        <f t="shared" si="3"/>
        <v>336.73078851831309</v>
      </c>
      <c r="K25">
        <f t="shared" si="4"/>
        <v>34.39657734446476</v>
      </c>
      <c r="L25">
        <f t="shared" si="5"/>
        <v>39.355402549551201</v>
      </c>
      <c r="M25">
        <f t="shared" si="6"/>
        <v>0.4283422036384526</v>
      </c>
      <c r="N25">
        <f t="shared" si="7"/>
        <v>2.9694407825314295</v>
      </c>
      <c r="O25">
        <f t="shared" si="8"/>
        <v>0.39673947168887086</v>
      </c>
      <c r="P25">
        <f t="shared" si="9"/>
        <v>0.25060696939973515</v>
      </c>
      <c r="Q25">
        <f t="shared" si="10"/>
        <v>41.251002830446517</v>
      </c>
      <c r="R25">
        <f t="shared" si="11"/>
        <v>23.707841022995847</v>
      </c>
      <c r="S25">
        <f t="shared" si="12"/>
        <v>23.366199999999999</v>
      </c>
      <c r="T25">
        <f t="shared" si="13"/>
        <v>2.8828289671668137</v>
      </c>
      <c r="U25">
        <f t="shared" si="14"/>
        <v>71.482324436273473</v>
      </c>
      <c r="V25">
        <f t="shared" si="15"/>
        <v>2.1668373117521202</v>
      </c>
      <c r="W25">
        <f t="shared" si="16"/>
        <v>3.0312910622875124</v>
      </c>
      <c r="X25">
        <f t="shared" si="17"/>
        <v>0.71599165541469345</v>
      </c>
      <c r="Y25">
        <f t="shared" si="18"/>
        <v>-125.74450591696414</v>
      </c>
      <c r="Z25">
        <f t="shared" si="19"/>
        <v>133.60985497905489</v>
      </c>
      <c r="AA25">
        <f t="shared" si="20"/>
        <v>9.4014566268034656</v>
      </c>
      <c r="AB25">
        <f t="shared" si="21"/>
        <v>58.517808519340718</v>
      </c>
      <c r="AC25">
        <v>0</v>
      </c>
      <c r="AD25">
        <v>0</v>
      </c>
      <c r="AE25">
        <f t="shared" si="22"/>
        <v>1</v>
      </c>
      <c r="AF25">
        <f t="shared" si="23"/>
        <v>0</v>
      </c>
      <c r="AG25">
        <f t="shared" si="24"/>
        <v>54593.149510417803</v>
      </c>
      <c r="AH25" t="s">
        <v>298</v>
      </c>
      <c r="AI25">
        <v>10345.1</v>
      </c>
      <c r="AJ25">
        <v>748.58119999999997</v>
      </c>
      <c r="AK25">
        <v>3469.56</v>
      </c>
      <c r="AL25">
        <f t="shared" si="25"/>
        <v>2720.9787999999999</v>
      </c>
      <c r="AM25">
        <f t="shared" si="26"/>
        <v>0.78424318933812931</v>
      </c>
      <c r="AN25">
        <v>-0.81601036012622297</v>
      </c>
      <c r="AO25" t="s">
        <v>333</v>
      </c>
      <c r="AP25">
        <v>10361.4</v>
      </c>
      <c r="AQ25">
        <v>921.93669230769206</v>
      </c>
      <c r="AR25">
        <v>2624.55</v>
      </c>
      <c r="AS25">
        <f t="shared" si="27"/>
        <v>0.64872580354434395</v>
      </c>
      <c r="AT25">
        <v>0.5</v>
      </c>
      <c r="AU25">
        <f t="shared" si="28"/>
        <v>210.59412552642121</v>
      </c>
      <c r="AV25">
        <f t="shared" si="29"/>
        <v>11.136421538148186</v>
      </c>
      <c r="AW25">
        <f t="shared" si="30"/>
        <v>68.308921651923015</v>
      </c>
      <c r="AX25">
        <f t="shared" si="31"/>
        <v>0.71478539178144829</v>
      </c>
      <c r="AY25">
        <f t="shared" si="32"/>
        <v>5.675577069586802E-2</v>
      </c>
      <c r="AZ25">
        <f t="shared" si="33"/>
        <v>0.32196376521689424</v>
      </c>
      <c r="BA25" t="s">
        <v>334</v>
      </c>
      <c r="BB25">
        <v>748.56</v>
      </c>
      <c r="BC25">
        <f t="shared" si="34"/>
        <v>1875.9900000000002</v>
      </c>
      <c r="BD25">
        <f t="shared" si="35"/>
        <v>0.90758122788090978</v>
      </c>
      <c r="BE25">
        <f t="shared" si="36"/>
        <v>0.31055126791620719</v>
      </c>
      <c r="BF25">
        <f t="shared" si="37"/>
        <v>0.90759148429990311</v>
      </c>
      <c r="BG25">
        <f t="shared" si="38"/>
        <v>0.31055368751862372</v>
      </c>
      <c r="BH25">
        <f t="shared" si="39"/>
        <v>0.7369041818283486</v>
      </c>
      <c r="BI25">
        <f t="shared" si="40"/>
        <v>0.2630958181716514</v>
      </c>
      <c r="BJ25">
        <v>1606</v>
      </c>
      <c r="BK25">
        <v>300</v>
      </c>
      <c r="BL25">
        <v>300</v>
      </c>
      <c r="BM25">
        <v>300</v>
      </c>
      <c r="BN25">
        <v>10361.4</v>
      </c>
      <c r="BO25">
        <v>2515.3200000000002</v>
      </c>
      <c r="BP25">
        <v>-8.3808200000000006E-3</v>
      </c>
      <c r="BQ25">
        <v>4.96</v>
      </c>
      <c r="BR25">
        <f t="shared" si="41"/>
        <v>249.833</v>
      </c>
      <c r="BS25">
        <f t="shared" si="42"/>
        <v>210.59412552642121</v>
      </c>
      <c r="BT25">
        <f t="shared" si="43"/>
        <v>0.8429395857489651</v>
      </c>
      <c r="BU25">
        <f t="shared" si="44"/>
        <v>0.19587917149793027</v>
      </c>
      <c r="BV25">
        <v>6</v>
      </c>
      <c r="BW25">
        <v>0.5</v>
      </c>
      <c r="BX25" t="s">
        <v>299</v>
      </c>
      <c r="BY25">
        <v>1599664627.5999999</v>
      </c>
      <c r="BZ25">
        <v>385.27600000000001</v>
      </c>
      <c r="CA25">
        <v>399.96</v>
      </c>
      <c r="CB25">
        <v>21.212599999999998</v>
      </c>
      <c r="CC25">
        <v>17.863099999999999</v>
      </c>
      <c r="CD25">
        <v>387.73599999999999</v>
      </c>
      <c r="CE25">
        <v>21.307700000000001</v>
      </c>
      <c r="CF25">
        <v>499.93099999999998</v>
      </c>
      <c r="CG25">
        <v>102.04900000000001</v>
      </c>
      <c r="CH25">
        <v>9.9596199999999996E-2</v>
      </c>
      <c r="CI25">
        <v>24.200800000000001</v>
      </c>
      <c r="CJ25">
        <v>23.366199999999999</v>
      </c>
      <c r="CK25">
        <v>999.9</v>
      </c>
      <c r="CL25">
        <v>0</v>
      </c>
      <c r="CM25">
        <v>0</v>
      </c>
      <c r="CN25">
        <v>10023.799999999999</v>
      </c>
      <c r="CO25">
        <v>0</v>
      </c>
      <c r="CP25">
        <v>1.5289399999999999E-3</v>
      </c>
      <c r="CQ25">
        <v>249.833</v>
      </c>
      <c r="CR25">
        <v>0.90001799999999998</v>
      </c>
      <c r="CS25">
        <v>9.9982000000000001E-2</v>
      </c>
      <c r="CT25">
        <v>0</v>
      </c>
      <c r="CU25">
        <v>920.45699999999999</v>
      </c>
      <c r="CV25">
        <v>5.0011200000000002</v>
      </c>
      <c r="CW25">
        <v>2249.6999999999998</v>
      </c>
      <c r="CX25">
        <v>2398.4699999999998</v>
      </c>
      <c r="CY25">
        <v>37.625</v>
      </c>
      <c r="CZ25">
        <v>41.311999999999998</v>
      </c>
      <c r="DA25">
        <v>39.75</v>
      </c>
      <c r="DB25">
        <v>40.811999999999998</v>
      </c>
      <c r="DC25">
        <v>39.686999999999998</v>
      </c>
      <c r="DD25">
        <v>220.35</v>
      </c>
      <c r="DE25">
        <v>24.48</v>
      </c>
      <c r="DF25">
        <v>0</v>
      </c>
      <c r="DG25">
        <v>83.399999856948895</v>
      </c>
      <c r="DH25">
        <v>0</v>
      </c>
      <c r="DI25">
        <v>921.93669230769206</v>
      </c>
      <c r="DJ25">
        <v>-11.0127179439035</v>
      </c>
      <c r="DK25">
        <v>-33.001025532584798</v>
      </c>
      <c r="DL25">
        <v>2254.6069230769199</v>
      </c>
      <c r="DM25">
        <v>15</v>
      </c>
      <c r="DN25">
        <v>1599664601.0999999</v>
      </c>
      <c r="DO25" t="s">
        <v>335</v>
      </c>
      <c r="DP25">
        <v>1599664594.0999999</v>
      </c>
      <c r="DQ25">
        <v>1599664601.0999999</v>
      </c>
      <c r="DR25">
        <v>23</v>
      </c>
      <c r="DS25">
        <v>9.1999999999999998E-2</v>
      </c>
      <c r="DT25">
        <v>2E-3</v>
      </c>
      <c r="DU25">
        <v>-2.46</v>
      </c>
      <c r="DV25">
        <v>-9.5000000000000001E-2</v>
      </c>
      <c r="DW25">
        <v>400</v>
      </c>
      <c r="DX25">
        <v>18</v>
      </c>
      <c r="DY25">
        <v>0.14000000000000001</v>
      </c>
      <c r="DZ25">
        <v>0.02</v>
      </c>
      <c r="EA25">
        <v>400.00675609756098</v>
      </c>
      <c r="EB25">
        <v>-8.2306620207961104E-2</v>
      </c>
      <c r="EC25">
        <v>2.9416919378932802E-2</v>
      </c>
      <c r="ED25">
        <v>1</v>
      </c>
      <c r="EE25">
        <v>385.37487804877998</v>
      </c>
      <c r="EF25">
        <v>-0.877275261323886</v>
      </c>
      <c r="EG25">
        <v>0.112144766005977</v>
      </c>
      <c r="EH25">
        <v>1</v>
      </c>
      <c r="EI25">
        <v>17.8640463414634</v>
      </c>
      <c r="EJ25">
        <v>-9.9261324042033607E-3</v>
      </c>
      <c r="EK25">
        <v>1.64511065103098E-3</v>
      </c>
      <c r="EL25">
        <v>1</v>
      </c>
      <c r="EM25">
        <v>21.2171926829268</v>
      </c>
      <c r="EN25">
        <v>1.7036236933802799E-2</v>
      </c>
      <c r="EO25">
        <v>1.50869090442418E-2</v>
      </c>
      <c r="EP25">
        <v>1</v>
      </c>
      <c r="EQ25">
        <v>4</v>
      </c>
      <c r="ER25">
        <v>4</v>
      </c>
      <c r="ES25" t="s">
        <v>305</v>
      </c>
      <c r="ET25">
        <v>100</v>
      </c>
      <c r="EU25">
        <v>100</v>
      </c>
      <c r="EV25">
        <v>-2.46</v>
      </c>
      <c r="EW25">
        <v>-9.5100000000000004E-2</v>
      </c>
      <c r="EX25">
        <v>-2.4601999999999302</v>
      </c>
      <c r="EY25">
        <v>0</v>
      </c>
      <c r="EZ25">
        <v>0</v>
      </c>
      <c r="FA25">
        <v>0</v>
      </c>
      <c r="FB25">
        <v>-9.5124999999995893E-2</v>
      </c>
      <c r="FC25">
        <v>0</v>
      </c>
      <c r="FD25">
        <v>0</v>
      </c>
      <c r="FE25">
        <v>0</v>
      </c>
      <c r="FF25">
        <v>-1</v>
      </c>
      <c r="FG25">
        <v>-1</v>
      </c>
      <c r="FH25">
        <v>-1</v>
      </c>
      <c r="FI25">
        <v>-1</v>
      </c>
      <c r="FJ25">
        <v>0.6</v>
      </c>
      <c r="FK25">
        <v>0.4</v>
      </c>
      <c r="FL25">
        <v>2</v>
      </c>
      <c r="FM25">
        <v>506.86799999999999</v>
      </c>
      <c r="FN25">
        <v>504.05700000000002</v>
      </c>
      <c r="FO25">
        <v>21.760200000000001</v>
      </c>
      <c r="FP25">
        <v>25.988800000000001</v>
      </c>
      <c r="FQ25">
        <v>30.000299999999999</v>
      </c>
      <c r="FR25">
        <v>25.973400000000002</v>
      </c>
      <c r="FS25">
        <v>25.96</v>
      </c>
      <c r="FT25">
        <v>20.350999999999999</v>
      </c>
      <c r="FU25">
        <v>0</v>
      </c>
      <c r="FV25">
        <v>0</v>
      </c>
      <c r="FW25">
        <v>21.76</v>
      </c>
      <c r="FX25">
        <v>400</v>
      </c>
      <c r="FY25">
        <v>0</v>
      </c>
      <c r="FZ25">
        <v>102.086</v>
      </c>
      <c r="GA25">
        <v>102.283</v>
      </c>
    </row>
    <row r="26" spans="1:183" x14ac:dyDescent="0.35">
      <c r="A26">
        <v>9</v>
      </c>
      <c r="B26">
        <v>1599664724.5999999</v>
      </c>
      <c r="C26">
        <v>1549.5999999046301</v>
      </c>
      <c r="D26" t="s">
        <v>336</v>
      </c>
      <c r="E26" t="s">
        <v>337</v>
      </c>
      <c r="F26">
        <v>1599664724.5999999</v>
      </c>
      <c r="G26">
        <f t="shared" si="0"/>
        <v>2.7777228699097738E-3</v>
      </c>
      <c r="H26">
        <f t="shared" si="1"/>
        <v>6.8910821651240806</v>
      </c>
      <c r="I26">
        <f t="shared" si="2"/>
        <v>390.34300000000002</v>
      </c>
      <c r="J26">
        <f t="shared" si="3"/>
        <v>358.54925548521288</v>
      </c>
      <c r="K26">
        <f t="shared" si="4"/>
        <v>36.625981061301914</v>
      </c>
      <c r="L26">
        <f t="shared" si="5"/>
        <v>39.873727547041</v>
      </c>
      <c r="M26">
        <f t="shared" si="6"/>
        <v>0.42627156228913815</v>
      </c>
      <c r="N26">
        <f t="shared" si="7"/>
        <v>2.9666898418987042</v>
      </c>
      <c r="O26">
        <f t="shared" si="8"/>
        <v>0.39493492075439179</v>
      </c>
      <c r="P26">
        <f t="shared" si="9"/>
        <v>0.24945755395420927</v>
      </c>
      <c r="Q26">
        <f t="shared" si="10"/>
        <v>24.746982687189114</v>
      </c>
      <c r="R26">
        <f t="shared" si="11"/>
        <v>23.530063487955417</v>
      </c>
      <c r="S26">
        <f t="shared" si="12"/>
        <v>23.221900000000002</v>
      </c>
      <c r="T26">
        <f t="shared" si="13"/>
        <v>2.8578157947610174</v>
      </c>
      <c r="U26">
        <f t="shared" si="14"/>
        <v>71.585254506708083</v>
      </c>
      <c r="V26">
        <f t="shared" si="15"/>
        <v>2.1569892533945998</v>
      </c>
      <c r="W26">
        <f t="shared" si="16"/>
        <v>3.0131753644774335</v>
      </c>
      <c r="X26">
        <f t="shared" si="17"/>
        <v>0.70082654136641764</v>
      </c>
      <c r="Y26">
        <f t="shared" si="18"/>
        <v>-122.49757856302102</v>
      </c>
      <c r="Z26">
        <f t="shared" si="19"/>
        <v>140.58742064291297</v>
      </c>
      <c r="AA26">
        <f t="shared" si="20"/>
        <v>9.8893923001643493</v>
      </c>
      <c r="AB26">
        <f t="shared" si="21"/>
        <v>52.726217067245415</v>
      </c>
      <c r="AC26">
        <v>0</v>
      </c>
      <c r="AD26">
        <v>0</v>
      </c>
      <c r="AE26">
        <f t="shared" si="22"/>
        <v>1</v>
      </c>
      <c r="AF26">
        <f t="shared" si="23"/>
        <v>0</v>
      </c>
      <c r="AG26">
        <f t="shared" si="24"/>
        <v>54530.030551039148</v>
      </c>
      <c r="AH26" t="s">
        <v>298</v>
      </c>
      <c r="AI26">
        <v>10345.1</v>
      </c>
      <c r="AJ26">
        <v>748.58119999999997</v>
      </c>
      <c r="AK26">
        <v>3469.56</v>
      </c>
      <c r="AL26">
        <f t="shared" si="25"/>
        <v>2720.9787999999999</v>
      </c>
      <c r="AM26">
        <f t="shared" si="26"/>
        <v>0.78424318933812931</v>
      </c>
      <c r="AN26">
        <v>-0.81601036012622297</v>
      </c>
      <c r="AO26" t="s">
        <v>338</v>
      </c>
      <c r="AP26">
        <v>10353.700000000001</v>
      </c>
      <c r="AQ26">
        <v>854.28700000000003</v>
      </c>
      <c r="AR26">
        <v>2665.99</v>
      </c>
      <c r="AS26">
        <f t="shared" si="27"/>
        <v>0.67956106361989344</v>
      </c>
      <c r="AT26">
        <v>0.5</v>
      </c>
      <c r="AU26">
        <f t="shared" si="28"/>
        <v>126.39019704693148</v>
      </c>
      <c r="AV26">
        <f t="shared" si="29"/>
        <v>6.8910821651240806</v>
      </c>
      <c r="AW26">
        <f t="shared" si="30"/>
        <v>42.944928368170331</v>
      </c>
      <c r="AX26">
        <f t="shared" si="31"/>
        <v>0.72210698464735423</v>
      </c>
      <c r="AY26">
        <f t="shared" si="32"/>
        <v>6.0978562462312556E-2</v>
      </c>
      <c r="AZ26">
        <f t="shared" si="33"/>
        <v>0.30141523411565696</v>
      </c>
      <c r="BA26" t="s">
        <v>339</v>
      </c>
      <c r="BB26">
        <v>740.86</v>
      </c>
      <c r="BC26">
        <f t="shared" si="34"/>
        <v>1925.1299999999997</v>
      </c>
      <c r="BD26">
        <f t="shared" si="35"/>
        <v>0.94108086207165231</v>
      </c>
      <c r="BE26">
        <f t="shared" si="36"/>
        <v>0.29448821783266765</v>
      </c>
      <c r="BF26">
        <f t="shared" si="37"/>
        <v>0.94487049397082146</v>
      </c>
      <c r="BG26">
        <f t="shared" si="38"/>
        <v>0.29532387389420317</v>
      </c>
      <c r="BH26">
        <f t="shared" si="39"/>
        <v>0.81612990420596865</v>
      </c>
      <c r="BI26">
        <f t="shared" si="40"/>
        <v>0.18387009579403135</v>
      </c>
      <c r="BJ26">
        <v>1608</v>
      </c>
      <c r="BK26">
        <v>300</v>
      </c>
      <c r="BL26">
        <v>300</v>
      </c>
      <c r="BM26">
        <v>300</v>
      </c>
      <c r="BN26">
        <v>10353.700000000001</v>
      </c>
      <c r="BO26">
        <v>2581.4699999999998</v>
      </c>
      <c r="BP26">
        <v>-8.4602800000000006E-3</v>
      </c>
      <c r="BQ26">
        <v>-3.84</v>
      </c>
      <c r="BR26">
        <f t="shared" si="41"/>
        <v>149.947</v>
      </c>
      <c r="BS26">
        <f t="shared" si="42"/>
        <v>126.39019704693148</v>
      </c>
      <c r="BT26">
        <f t="shared" si="43"/>
        <v>0.84289913800830607</v>
      </c>
      <c r="BU26">
        <f t="shared" si="44"/>
        <v>0.19579827601661237</v>
      </c>
      <c r="BV26">
        <v>6</v>
      </c>
      <c r="BW26">
        <v>0.5</v>
      </c>
      <c r="BX26" t="s">
        <v>299</v>
      </c>
      <c r="BY26">
        <v>1599664724.5999999</v>
      </c>
      <c r="BZ26">
        <v>390.34300000000002</v>
      </c>
      <c r="CA26">
        <v>399.91199999999998</v>
      </c>
      <c r="CB26">
        <v>21.1158</v>
      </c>
      <c r="CC26">
        <v>17.853400000000001</v>
      </c>
      <c r="CD26">
        <v>392.88600000000002</v>
      </c>
      <c r="CE26">
        <v>21.211300000000001</v>
      </c>
      <c r="CF26">
        <v>500.07400000000001</v>
      </c>
      <c r="CG26">
        <v>102.05</v>
      </c>
      <c r="CH26">
        <v>0.10048700000000001</v>
      </c>
      <c r="CI26">
        <v>24.100899999999999</v>
      </c>
      <c r="CJ26">
        <v>23.221900000000002</v>
      </c>
      <c r="CK26">
        <v>999.9</v>
      </c>
      <c r="CL26">
        <v>0</v>
      </c>
      <c r="CM26">
        <v>0</v>
      </c>
      <c r="CN26">
        <v>10008.1</v>
      </c>
      <c r="CO26">
        <v>0</v>
      </c>
      <c r="CP26">
        <v>1.5289399999999999E-3</v>
      </c>
      <c r="CQ26">
        <v>149.947</v>
      </c>
      <c r="CR26">
        <v>0.900003</v>
      </c>
      <c r="CS26">
        <v>9.99974E-2</v>
      </c>
      <c r="CT26">
        <v>0</v>
      </c>
      <c r="CU26">
        <v>853.12900000000002</v>
      </c>
      <c r="CV26">
        <v>5.0011200000000002</v>
      </c>
      <c r="CW26">
        <v>1241.25</v>
      </c>
      <c r="CX26">
        <v>1419.94</v>
      </c>
      <c r="CY26">
        <v>37.125</v>
      </c>
      <c r="CZ26">
        <v>41.125</v>
      </c>
      <c r="DA26">
        <v>39.375</v>
      </c>
      <c r="DB26">
        <v>40.561999999999998</v>
      </c>
      <c r="DC26">
        <v>39.311999999999998</v>
      </c>
      <c r="DD26">
        <v>130.44999999999999</v>
      </c>
      <c r="DE26">
        <v>14.49</v>
      </c>
      <c r="DF26">
        <v>0</v>
      </c>
      <c r="DG26">
        <v>96.699999809265094</v>
      </c>
      <c r="DH26">
        <v>0</v>
      </c>
      <c r="DI26">
        <v>854.28700000000003</v>
      </c>
      <c r="DJ26">
        <v>-7.5206153803089704</v>
      </c>
      <c r="DK26">
        <v>-11.037264987460301</v>
      </c>
      <c r="DL26">
        <v>1243.0869230769199</v>
      </c>
      <c r="DM26">
        <v>15</v>
      </c>
      <c r="DN26">
        <v>1599664688.5999999</v>
      </c>
      <c r="DO26" t="s">
        <v>340</v>
      </c>
      <c r="DP26">
        <v>1599664680.0999999</v>
      </c>
      <c r="DQ26">
        <v>1599664688.5999999</v>
      </c>
      <c r="DR26">
        <v>24</v>
      </c>
      <c r="DS26">
        <v>-8.3000000000000004E-2</v>
      </c>
      <c r="DT26">
        <v>0</v>
      </c>
      <c r="DU26">
        <v>-2.5430000000000001</v>
      </c>
      <c r="DV26">
        <v>-9.5000000000000001E-2</v>
      </c>
      <c r="DW26">
        <v>400</v>
      </c>
      <c r="DX26">
        <v>18</v>
      </c>
      <c r="DY26">
        <v>0.3</v>
      </c>
      <c r="DZ26">
        <v>0.05</v>
      </c>
      <c r="EA26">
        <v>399.98973170731699</v>
      </c>
      <c r="EB26">
        <v>9.4076655056744198E-3</v>
      </c>
      <c r="EC26">
        <v>4.2058625976564103E-2</v>
      </c>
      <c r="ED26">
        <v>1</v>
      </c>
      <c r="EE26">
        <v>390.39473170731702</v>
      </c>
      <c r="EF26">
        <v>-0.21029268292666101</v>
      </c>
      <c r="EG26">
        <v>2.3269392007577699E-2</v>
      </c>
      <c r="EH26">
        <v>1</v>
      </c>
      <c r="EI26">
        <v>17.853114634146301</v>
      </c>
      <c r="EJ26">
        <v>-2.7930313588698402E-3</v>
      </c>
      <c r="EK26">
        <v>1.2100314399480299E-3</v>
      </c>
      <c r="EL26">
        <v>1</v>
      </c>
      <c r="EM26">
        <v>21.125019512195099</v>
      </c>
      <c r="EN26">
        <v>-4.5539372822279101E-2</v>
      </c>
      <c r="EO26">
        <v>4.5840241939615204E-3</v>
      </c>
      <c r="EP26">
        <v>1</v>
      </c>
      <c r="EQ26">
        <v>4</v>
      </c>
      <c r="ER26">
        <v>4</v>
      </c>
      <c r="ES26" t="s">
        <v>305</v>
      </c>
      <c r="ET26">
        <v>100</v>
      </c>
      <c r="EU26">
        <v>100</v>
      </c>
      <c r="EV26">
        <v>-2.5430000000000001</v>
      </c>
      <c r="EW26">
        <v>-9.5500000000000002E-2</v>
      </c>
      <c r="EX26">
        <v>-2.5429000000000901</v>
      </c>
      <c r="EY26">
        <v>0</v>
      </c>
      <c r="EZ26">
        <v>0</v>
      </c>
      <c r="FA26">
        <v>0</v>
      </c>
      <c r="FB26">
        <v>-9.5466666666666797E-2</v>
      </c>
      <c r="FC26">
        <v>0</v>
      </c>
      <c r="FD26">
        <v>0</v>
      </c>
      <c r="FE26">
        <v>0</v>
      </c>
      <c r="FF26">
        <v>-1</v>
      </c>
      <c r="FG26">
        <v>-1</v>
      </c>
      <c r="FH26">
        <v>-1</v>
      </c>
      <c r="FI26">
        <v>-1</v>
      </c>
      <c r="FJ26">
        <v>0.7</v>
      </c>
      <c r="FK26">
        <v>0.6</v>
      </c>
      <c r="FL26">
        <v>2</v>
      </c>
      <c r="FM26">
        <v>506.91800000000001</v>
      </c>
      <c r="FN26">
        <v>504.166</v>
      </c>
      <c r="FO26">
        <v>21.760100000000001</v>
      </c>
      <c r="FP26">
        <v>26.0063</v>
      </c>
      <c r="FQ26">
        <v>30.0002</v>
      </c>
      <c r="FR26">
        <v>25.9892</v>
      </c>
      <c r="FS26">
        <v>25.976500000000001</v>
      </c>
      <c r="FT26">
        <v>20.3569</v>
      </c>
      <c r="FU26">
        <v>0</v>
      </c>
      <c r="FV26">
        <v>0</v>
      </c>
      <c r="FW26">
        <v>21.76</v>
      </c>
      <c r="FX26">
        <v>400</v>
      </c>
      <c r="FY26">
        <v>0</v>
      </c>
      <c r="FZ26">
        <v>102.08199999999999</v>
      </c>
      <c r="GA26">
        <v>102.276</v>
      </c>
    </row>
    <row r="27" spans="1:183" x14ac:dyDescent="0.35">
      <c r="A27">
        <v>10</v>
      </c>
      <c r="B27">
        <v>1599664812.5999999</v>
      </c>
      <c r="C27">
        <v>1637.5999999046301</v>
      </c>
      <c r="D27" t="s">
        <v>341</v>
      </c>
      <c r="E27" t="s">
        <v>342</v>
      </c>
      <c r="F27">
        <v>1599664812.5999999</v>
      </c>
      <c r="G27">
        <f t="shared" si="0"/>
        <v>2.71473602673544E-3</v>
      </c>
      <c r="H27">
        <f t="shared" si="1"/>
        <v>4.4781412836196353</v>
      </c>
      <c r="I27">
        <f t="shared" si="2"/>
        <v>393.34899999999999</v>
      </c>
      <c r="J27">
        <f t="shared" si="3"/>
        <v>370.88185328689912</v>
      </c>
      <c r="K27">
        <f t="shared" si="4"/>
        <v>37.884953410279131</v>
      </c>
      <c r="L27">
        <f t="shared" si="5"/>
        <v>40.179934410143005</v>
      </c>
      <c r="M27">
        <f t="shared" si="6"/>
        <v>0.41911082346945888</v>
      </c>
      <c r="N27">
        <f t="shared" si="7"/>
        <v>2.9594824016461097</v>
      </c>
      <c r="O27">
        <f t="shared" si="8"/>
        <v>0.3887098885400711</v>
      </c>
      <c r="P27">
        <f t="shared" si="9"/>
        <v>0.24549106609446958</v>
      </c>
      <c r="Q27">
        <f t="shared" si="10"/>
        <v>16.482745606557788</v>
      </c>
      <c r="R27">
        <f t="shared" si="11"/>
        <v>23.428925309751229</v>
      </c>
      <c r="S27">
        <f t="shared" si="12"/>
        <v>23.151299999999999</v>
      </c>
      <c r="T27">
        <f t="shared" si="13"/>
        <v>2.8456472005924498</v>
      </c>
      <c r="U27">
        <f t="shared" si="14"/>
        <v>71.633609496470839</v>
      </c>
      <c r="V27">
        <f t="shared" si="15"/>
        <v>2.1496906911535998</v>
      </c>
      <c r="W27">
        <f t="shared" si="16"/>
        <v>3.0009526341954165</v>
      </c>
      <c r="X27">
        <f t="shared" si="17"/>
        <v>0.69595650943885001</v>
      </c>
      <c r="Y27">
        <f t="shared" si="18"/>
        <v>-119.7198587790329</v>
      </c>
      <c r="Z27">
        <f t="shared" si="19"/>
        <v>140.70856947799126</v>
      </c>
      <c r="AA27">
        <f t="shared" si="20"/>
        <v>9.9150829000872172</v>
      </c>
      <c r="AB27">
        <f t="shared" si="21"/>
        <v>47.386539205603356</v>
      </c>
      <c r="AC27">
        <v>0</v>
      </c>
      <c r="AD27">
        <v>0</v>
      </c>
      <c r="AE27">
        <f t="shared" si="22"/>
        <v>1</v>
      </c>
      <c r="AF27">
        <f t="shared" si="23"/>
        <v>0</v>
      </c>
      <c r="AG27">
        <f t="shared" si="24"/>
        <v>54329.092102376802</v>
      </c>
      <c r="AH27" t="s">
        <v>298</v>
      </c>
      <c r="AI27">
        <v>10345.1</v>
      </c>
      <c r="AJ27">
        <v>748.58119999999997</v>
      </c>
      <c r="AK27">
        <v>3469.56</v>
      </c>
      <c r="AL27">
        <f t="shared" si="25"/>
        <v>2720.9787999999999</v>
      </c>
      <c r="AM27">
        <f t="shared" si="26"/>
        <v>0.78424318933812931</v>
      </c>
      <c r="AN27">
        <v>-0.81601036012622297</v>
      </c>
      <c r="AO27" t="s">
        <v>343</v>
      </c>
      <c r="AP27">
        <v>10350.1</v>
      </c>
      <c r="AQ27">
        <v>814.12887999999998</v>
      </c>
      <c r="AR27">
        <v>2709.39</v>
      </c>
      <c r="AS27">
        <f t="shared" si="27"/>
        <v>0.69951580244999789</v>
      </c>
      <c r="AT27">
        <v>0.5</v>
      </c>
      <c r="AU27">
        <f t="shared" si="28"/>
        <v>84.220035369197618</v>
      </c>
      <c r="AV27">
        <f t="shared" si="29"/>
        <v>4.4781412836196353</v>
      </c>
      <c r="AW27">
        <f t="shared" si="30"/>
        <v>29.456622811825738</v>
      </c>
      <c r="AX27">
        <f t="shared" si="31"/>
        <v>0.72976574062796418</v>
      </c>
      <c r="AY27">
        <f t="shared" si="32"/>
        <v>6.2860952510144924E-2</v>
      </c>
      <c r="AZ27">
        <f t="shared" si="33"/>
        <v>0.2805686888930719</v>
      </c>
      <c r="BA27" t="s">
        <v>344</v>
      </c>
      <c r="BB27">
        <v>732.17</v>
      </c>
      <c r="BC27">
        <f t="shared" si="34"/>
        <v>1977.2199999999998</v>
      </c>
      <c r="BD27">
        <f t="shared" si="35"/>
        <v>0.95854842657873185</v>
      </c>
      <c r="BE27">
        <f t="shared" si="36"/>
        <v>0.27769882990732053</v>
      </c>
      <c r="BF27">
        <f t="shared" si="37"/>
        <v>0.966571100660095</v>
      </c>
      <c r="BG27">
        <f t="shared" si="38"/>
        <v>0.27937373124700571</v>
      </c>
      <c r="BH27">
        <f t="shared" si="39"/>
        <v>0.86205073757873585</v>
      </c>
      <c r="BI27">
        <f t="shared" si="40"/>
        <v>0.13794926242126415</v>
      </c>
      <c r="BJ27">
        <v>1610</v>
      </c>
      <c r="BK27">
        <v>300</v>
      </c>
      <c r="BL27">
        <v>300</v>
      </c>
      <c r="BM27">
        <v>300</v>
      </c>
      <c r="BN27">
        <v>10350.1</v>
      </c>
      <c r="BO27">
        <v>2656.82</v>
      </c>
      <c r="BP27">
        <v>-8.5000500000000003E-3</v>
      </c>
      <c r="BQ27">
        <v>-12.09</v>
      </c>
      <c r="BR27">
        <f t="shared" si="41"/>
        <v>99.922300000000007</v>
      </c>
      <c r="BS27">
        <f t="shared" si="42"/>
        <v>84.220035369197618</v>
      </c>
      <c r="BT27">
        <f t="shared" si="43"/>
        <v>0.84285525222295332</v>
      </c>
      <c r="BU27">
        <f t="shared" si="44"/>
        <v>0.1957105044459069</v>
      </c>
      <c r="BV27">
        <v>6</v>
      </c>
      <c r="BW27">
        <v>0.5</v>
      </c>
      <c r="BX27" t="s">
        <v>299</v>
      </c>
      <c r="BY27">
        <v>1599664812.5999999</v>
      </c>
      <c r="BZ27">
        <v>393.34899999999999</v>
      </c>
      <c r="CA27">
        <v>400.00599999999997</v>
      </c>
      <c r="CB27">
        <v>21.044799999999999</v>
      </c>
      <c r="CC27">
        <v>17.854800000000001</v>
      </c>
      <c r="CD27">
        <v>395.822</v>
      </c>
      <c r="CE27">
        <v>21.141300000000001</v>
      </c>
      <c r="CF27">
        <v>499.863</v>
      </c>
      <c r="CG27">
        <v>102.048</v>
      </c>
      <c r="CH27">
        <v>0.10030699999999999</v>
      </c>
      <c r="CI27">
        <v>24.033200000000001</v>
      </c>
      <c r="CJ27">
        <v>23.151299999999999</v>
      </c>
      <c r="CK27">
        <v>999.9</v>
      </c>
      <c r="CL27">
        <v>0</v>
      </c>
      <c r="CM27">
        <v>0</v>
      </c>
      <c r="CN27">
        <v>9967.5</v>
      </c>
      <c r="CO27">
        <v>0</v>
      </c>
      <c r="CP27">
        <v>1.5289399999999999E-3</v>
      </c>
      <c r="CQ27">
        <v>99.922300000000007</v>
      </c>
      <c r="CR27">
        <v>0.89982899999999999</v>
      </c>
      <c r="CS27">
        <v>0.10017</v>
      </c>
      <c r="CT27">
        <v>0</v>
      </c>
      <c r="CU27">
        <v>814.31600000000003</v>
      </c>
      <c r="CV27">
        <v>5.0011200000000002</v>
      </c>
      <c r="CW27">
        <v>779.83600000000001</v>
      </c>
      <c r="CX27">
        <v>929.85299999999995</v>
      </c>
      <c r="CY27">
        <v>36.75</v>
      </c>
      <c r="CZ27">
        <v>40.875</v>
      </c>
      <c r="DA27">
        <v>39</v>
      </c>
      <c r="DB27">
        <v>40.375</v>
      </c>
      <c r="DC27">
        <v>39</v>
      </c>
      <c r="DD27">
        <v>85.41</v>
      </c>
      <c r="DE27">
        <v>9.51</v>
      </c>
      <c r="DF27">
        <v>0</v>
      </c>
      <c r="DG27">
        <v>87.699999809265094</v>
      </c>
      <c r="DH27">
        <v>0</v>
      </c>
      <c r="DI27">
        <v>814.12887999999998</v>
      </c>
      <c r="DJ27">
        <v>1.9360000123224199</v>
      </c>
      <c r="DK27">
        <v>3.0157692801655802</v>
      </c>
      <c r="DL27">
        <v>779.92704000000003</v>
      </c>
      <c r="DM27">
        <v>15</v>
      </c>
      <c r="DN27">
        <v>1599664782.5999999</v>
      </c>
      <c r="DO27" t="s">
        <v>345</v>
      </c>
      <c r="DP27">
        <v>1599664775.5999999</v>
      </c>
      <c r="DQ27">
        <v>1599664782.5999999</v>
      </c>
      <c r="DR27">
        <v>25</v>
      </c>
      <c r="DS27">
        <v>6.9000000000000006E-2</v>
      </c>
      <c r="DT27">
        <v>-1E-3</v>
      </c>
      <c r="DU27">
        <v>-2.4740000000000002</v>
      </c>
      <c r="DV27">
        <v>-9.7000000000000003E-2</v>
      </c>
      <c r="DW27">
        <v>400</v>
      </c>
      <c r="DX27">
        <v>18</v>
      </c>
      <c r="DY27">
        <v>0.45</v>
      </c>
      <c r="DZ27">
        <v>0.03</v>
      </c>
      <c r="EA27">
        <v>399.99770731707298</v>
      </c>
      <c r="EB27">
        <v>9.5853658536968506E-2</v>
      </c>
      <c r="EC27">
        <v>3.5848763561655603E-2</v>
      </c>
      <c r="ED27">
        <v>1</v>
      </c>
      <c r="EE27">
        <v>393.35451219512203</v>
      </c>
      <c r="EF27">
        <v>0.232682926829272</v>
      </c>
      <c r="EG27">
        <v>2.7206636521099298E-2</v>
      </c>
      <c r="EH27">
        <v>1</v>
      </c>
      <c r="EI27">
        <v>17.853692682926798</v>
      </c>
      <c r="EJ27">
        <v>2.9498257840205699E-3</v>
      </c>
      <c r="EK27">
        <v>1.2477081905365301E-3</v>
      </c>
      <c r="EL27">
        <v>1</v>
      </c>
      <c r="EM27">
        <v>21.053558536585399</v>
      </c>
      <c r="EN27">
        <v>-4.6490592334486998E-2</v>
      </c>
      <c r="EO27">
        <v>4.5910823215019403E-3</v>
      </c>
      <c r="EP27">
        <v>1</v>
      </c>
      <c r="EQ27">
        <v>4</v>
      </c>
      <c r="ER27">
        <v>4</v>
      </c>
      <c r="ES27" t="s">
        <v>305</v>
      </c>
      <c r="ET27">
        <v>100</v>
      </c>
      <c r="EU27">
        <v>100</v>
      </c>
      <c r="EV27">
        <v>-2.4729999999999999</v>
      </c>
      <c r="EW27">
        <v>-9.6500000000000002E-2</v>
      </c>
      <c r="EX27">
        <v>-2.47352380952373</v>
      </c>
      <c r="EY27">
        <v>0</v>
      </c>
      <c r="EZ27">
        <v>0</v>
      </c>
      <c r="FA27">
        <v>0</v>
      </c>
      <c r="FB27">
        <v>-9.6538095238099003E-2</v>
      </c>
      <c r="FC27">
        <v>0</v>
      </c>
      <c r="FD27">
        <v>0</v>
      </c>
      <c r="FE27">
        <v>0</v>
      </c>
      <c r="FF27">
        <v>-1</v>
      </c>
      <c r="FG27">
        <v>-1</v>
      </c>
      <c r="FH27">
        <v>-1</v>
      </c>
      <c r="FI27">
        <v>-1</v>
      </c>
      <c r="FJ27">
        <v>0.6</v>
      </c>
      <c r="FK27">
        <v>0.5</v>
      </c>
      <c r="FL27">
        <v>2</v>
      </c>
      <c r="FM27">
        <v>506.91699999999997</v>
      </c>
      <c r="FN27">
        <v>503.55</v>
      </c>
      <c r="FO27">
        <v>21.759699999999999</v>
      </c>
      <c r="FP27">
        <v>26.019500000000001</v>
      </c>
      <c r="FQ27">
        <v>30.0002</v>
      </c>
      <c r="FR27">
        <v>26.002400000000002</v>
      </c>
      <c r="FS27">
        <v>25.989599999999999</v>
      </c>
      <c r="FT27">
        <v>20.3568</v>
      </c>
      <c r="FU27">
        <v>0</v>
      </c>
      <c r="FV27">
        <v>0</v>
      </c>
      <c r="FW27">
        <v>21.76</v>
      </c>
      <c r="FX27">
        <v>400</v>
      </c>
      <c r="FY27">
        <v>0</v>
      </c>
      <c r="FZ27">
        <v>102.078</v>
      </c>
      <c r="GA27">
        <v>102.27500000000001</v>
      </c>
    </row>
    <row r="28" spans="1:183" x14ac:dyDescent="0.35">
      <c r="A28">
        <v>11</v>
      </c>
      <c r="B28">
        <v>1599664893.5999999</v>
      </c>
      <c r="C28">
        <v>1718.5999999046301</v>
      </c>
      <c r="D28" t="s">
        <v>346</v>
      </c>
      <c r="E28" t="s">
        <v>347</v>
      </c>
      <c r="F28">
        <v>1599664893.5999999</v>
      </c>
      <c r="G28">
        <f t="shared" si="0"/>
        <v>2.6418124347697648E-3</v>
      </c>
      <c r="H28">
        <f t="shared" si="1"/>
        <v>1.7684573374957124</v>
      </c>
      <c r="I28">
        <f t="shared" si="2"/>
        <v>396.60599999999999</v>
      </c>
      <c r="J28">
        <f t="shared" si="3"/>
        <v>384.94153634249483</v>
      </c>
      <c r="K28">
        <f t="shared" si="4"/>
        <v>39.322165958454484</v>
      </c>
      <c r="L28">
        <f t="shared" si="5"/>
        <v>40.513702678847999</v>
      </c>
      <c r="M28">
        <f t="shared" si="6"/>
        <v>0.4092910116558755</v>
      </c>
      <c r="N28">
        <f t="shared" si="7"/>
        <v>2.9642854921967063</v>
      </c>
      <c r="O28">
        <f t="shared" si="8"/>
        <v>0.38028856468550487</v>
      </c>
      <c r="P28">
        <f t="shared" si="9"/>
        <v>0.24011462675613382</v>
      </c>
      <c r="Q28">
        <f t="shared" si="10"/>
        <v>8.2222493324782242</v>
      </c>
      <c r="R28">
        <f t="shared" si="11"/>
        <v>23.33482965831697</v>
      </c>
      <c r="S28">
        <f t="shared" si="12"/>
        <v>23.084800000000001</v>
      </c>
      <c r="T28">
        <f t="shared" si="13"/>
        <v>2.8342267582046898</v>
      </c>
      <c r="U28">
        <f t="shared" si="14"/>
        <v>71.654775962889715</v>
      </c>
      <c r="V28">
        <f t="shared" si="15"/>
        <v>2.1418819055423999</v>
      </c>
      <c r="W28">
        <f t="shared" si="16"/>
        <v>2.9891683795811304</v>
      </c>
      <c r="X28">
        <f t="shared" si="17"/>
        <v>0.69234485266228996</v>
      </c>
      <c r="Y28">
        <f t="shared" si="18"/>
        <v>-116.50392837334662</v>
      </c>
      <c r="Z28">
        <f t="shared" si="19"/>
        <v>141.09674294309207</v>
      </c>
      <c r="AA28">
        <f t="shared" si="20"/>
        <v>9.9197006512111425</v>
      </c>
      <c r="AB28">
        <f t="shared" si="21"/>
        <v>42.734764553434815</v>
      </c>
      <c r="AC28">
        <v>0</v>
      </c>
      <c r="AD28">
        <v>0</v>
      </c>
      <c r="AE28">
        <f t="shared" si="22"/>
        <v>1</v>
      </c>
      <c r="AF28">
        <f t="shared" si="23"/>
        <v>0</v>
      </c>
      <c r="AG28">
        <f t="shared" si="24"/>
        <v>54483.29181833606</v>
      </c>
      <c r="AH28" t="s">
        <v>298</v>
      </c>
      <c r="AI28">
        <v>10345.1</v>
      </c>
      <c r="AJ28">
        <v>748.58119999999997</v>
      </c>
      <c r="AK28">
        <v>3469.56</v>
      </c>
      <c r="AL28">
        <f t="shared" si="25"/>
        <v>2720.9787999999999</v>
      </c>
      <c r="AM28">
        <f t="shared" si="26"/>
        <v>0.78424318933812931</v>
      </c>
      <c r="AN28">
        <v>-0.81601036012622297</v>
      </c>
      <c r="AO28" t="s">
        <v>348</v>
      </c>
      <c r="AP28">
        <v>10346.1</v>
      </c>
      <c r="AQ28">
        <v>774.58799999999997</v>
      </c>
      <c r="AR28">
        <v>2705.61</v>
      </c>
      <c r="AS28">
        <f t="shared" si="27"/>
        <v>0.71371040172086886</v>
      </c>
      <c r="AT28">
        <v>0.5</v>
      </c>
      <c r="AU28">
        <f t="shared" si="28"/>
        <v>42.07746102741536</v>
      </c>
      <c r="AV28">
        <f t="shared" si="29"/>
        <v>1.7684573374957124</v>
      </c>
      <c r="AW28">
        <f t="shared" si="30"/>
        <v>15.01556080663541</v>
      </c>
      <c r="AX28">
        <f t="shared" si="31"/>
        <v>0.72388851312642988</v>
      </c>
      <c r="AY28">
        <f t="shared" si="32"/>
        <v>6.142166458042795E-2</v>
      </c>
      <c r="AZ28">
        <f t="shared" si="33"/>
        <v>0.28235776774923205</v>
      </c>
      <c r="BA28" t="s">
        <v>349</v>
      </c>
      <c r="BB28">
        <v>747.05</v>
      </c>
      <c r="BC28">
        <f t="shared" si="34"/>
        <v>1958.5600000000002</v>
      </c>
      <c r="BD28">
        <f t="shared" si="35"/>
        <v>0.98593966996160443</v>
      </c>
      <c r="BE28">
        <f t="shared" si="36"/>
        <v>0.2806050299172454</v>
      </c>
      <c r="BF28">
        <f t="shared" si="37"/>
        <v>0.98671107957123583</v>
      </c>
      <c r="BG28">
        <f t="shared" si="38"/>
        <v>0.28076293721950346</v>
      </c>
      <c r="BH28">
        <f t="shared" si="39"/>
        <v>0.9508877370225417</v>
      </c>
      <c r="BI28">
        <f t="shared" si="40"/>
        <v>4.9112262977458299E-2</v>
      </c>
      <c r="BJ28">
        <v>1612</v>
      </c>
      <c r="BK28">
        <v>300</v>
      </c>
      <c r="BL28">
        <v>300</v>
      </c>
      <c r="BM28">
        <v>300</v>
      </c>
      <c r="BN28">
        <v>10346.1</v>
      </c>
      <c r="BO28">
        <v>2704.89</v>
      </c>
      <c r="BP28">
        <v>-8.5392999999999997E-3</v>
      </c>
      <c r="BQ28">
        <v>-41.06</v>
      </c>
      <c r="BR28">
        <f t="shared" si="41"/>
        <v>49.9315</v>
      </c>
      <c r="BS28">
        <f t="shared" si="42"/>
        <v>42.07746102741536</v>
      </c>
      <c r="BT28">
        <f t="shared" si="43"/>
        <v>0.84270372465107923</v>
      </c>
      <c r="BU28">
        <f t="shared" si="44"/>
        <v>0.19540744930215867</v>
      </c>
      <c r="BV28">
        <v>6</v>
      </c>
      <c r="BW28">
        <v>0.5</v>
      </c>
      <c r="BX28" t="s">
        <v>299</v>
      </c>
      <c r="BY28">
        <v>1599664893.5999999</v>
      </c>
      <c r="BZ28">
        <v>396.60599999999999</v>
      </c>
      <c r="CA28">
        <v>399.98599999999999</v>
      </c>
      <c r="CB28">
        <v>20.9678</v>
      </c>
      <c r="CC28">
        <v>17.863600000000002</v>
      </c>
      <c r="CD28">
        <v>399.09500000000003</v>
      </c>
      <c r="CE28">
        <v>21.066800000000001</v>
      </c>
      <c r="CF28">
        <v>499.92</v>
      </c>
      <c r="CG28">
        <v>102.051</v>
      </c>
      <c r="CH28">
        <v>0.100008</v>
      </c>
      <c r="CI28">
        <v>23.967700000000001</v>
      </c>
      <c r="CJ28">
        <v>23.084800000000001</v>
      </c>
      <c r="CK28">
        <v>999.9</v>
      </c>
      <c r="CL28">
        <v>0</v>
      </c>
      <c r="CM28">
        <v>0</v>
      </c>
      <c r="CN28">
        <v>9994.3799999999992</v>
      </c>
      <c r="CO28">
        <v>0</v>
      </c>
      <c r="CP28">
        <v>1.5289399999999999E-3</v>
      </c>
      <c r="CQ28">
        <v>49.9315</v>
      </c>
      <c r="CR28">
        <v>0.89992000000000005</v>
      </c>
      <c r="CS28">
        <v>0.10008</v>
      </c>
      <c r="CT28">
        <v>0</v>
      </c>
      <c r="CU28">
        <v>775.10400000000004</v>
      </c>
      <c r="CV28">
        <v>5.0011200000000002</v>
      </c>
      <c r="CW28">
        <v>355.35399999999998</v>
      </c>
      <c r="CX28">
        <v>440.14800000000002</v>
      </c>
      <c r="CY28">
        <v>36.436999999999998</v>
      </c>
      <c r="CZ28">
        <v>40.686999999999998</v>
      </c>
      <c r="DA28">
        <v>38.75</v>
      </c>
      <c r="DB28">
        <v>40.186999999999998</v>
      </c>
      <c r="DC28">
        <v>38.75</v>
      </c>
      <c r="DD28">
        <v>40.43</v>
      </c>
      <c r="DE28">
        <v>4.5</v>
      </c>
      <c r="DF28">
        <v>0</v>
      </c>
      <c r="DG28">
        <v>80.600000143051105</v>
      </c>
      <c r="DH28">
        <v>0</v>
      </c>
      <c r="DI28">
        <v>774.58799999999997</v>
      </c>
      <c r="DJ28">
        <v>4.6204615327945904</v>
      </c>
      <c r="DK28">
        <v>-0.38407686646664002</v>
      </c>
      <c r="DL28">
        <v>355.41147999999998</v>
      </c>
      <c r="DM28">
        <v>15</v>
      </c>
      <c r="DN28">
        <v>1599664867.0999999</v>
      </c>
      <c r="DO28" t="s">
        <v>350</v>
      </c>
      <c r="DP28">
        <v>1599664863.0999999</v>
      </c>
      <c r="DQ28">
        <v>1599664867.0999999</v>
      </c>
      <c r="DR28">
        <v>26</v>
      </c>
      <c r="DS28">
        <v>-1.6E-2</v>
      </c>
      <c r="DT28">
        <v>-2E-3</v>
      </c>
      <c r="DU28">
        <v>-2.4889999999999999</v>
      </c>
      <c r="DV28">
        <v>-9.9000000000000005E-2</v>
      </c>
      <c r="DW28">
        <v>400</v>
      </c>
      <c r="DX28">
        <v>18</v>
      </c>
      <c r="DY28">
        <v>0.35</v>
      </c>
      <c r="DZ28">
        <v>0.03</v>
      </c>
      <c r="EA28">
        <v>399.99121951219502</v>
      </c>
      <c r="EB28">
        <v>9.92613240418731E-2</v>
      </c>
      <c r="EC28">
        <v>2.4276368309503998E-2</v>
      </c>
      <c r="ED28">
        <v>1</v>
      </c>
      <c r="EE28">
        <v>396.63136585365902</v>
      </c>
      <c r="EF28">
        <v>-7.7351916375955496E-2</v>
      </c>
      <c r="EG28">
        <v>3.9996802370703903E-2</v>
      </c>
      <c r="EH28">
        <v>1</v>
      </c>
      <c r="EI28">
        <v>17.862568292682901</v>
      </c>
      <c r="EJ28">
        <v>3.9365853658716596E-3</v>
      </c>
      <c r="EK28">
        <v>8.5095040822788504E-4</v>
      </c>
      <c r="EL28">
        <v>1</v>
      </c>
      <c r="EM28">
        <v>20.971743902439002</v>
      </c>
      <c r="EN28">
        <v>7.0586759581908798E-2</v>
      </c>
      <c r="EO28">
        <v>3.8112939028056E-2</v>
      </c>
      <c r="EP28">
        <v>1</v>
      </c>
      <c r="EQ28">
        <v>4</v>
      </c>
      <c r="ER28">
        <v>4</v>
      </c>
      <c r="ES28" t="s">
        <v>305</v>
      </c>
      <c r="ET28">
        <v>100</v>
      </c>
      <c r="EU28">
        <v>100</v>
      </c>
      <c r="EV28">
        <v>-2.4889999999999999</v>
      </c>
      <c r="EW28">
        <v>-9.9000000000000005E-2</v>
      </c>
      <c r="EX28">
        <v>-2.4894499999999802</v>
      </c>
      <c r="EY28">
        <v>0</v>
      </c>
      <c r="EZ28">
        <v>0</v>
      </c>
      <c r="FA28">
        <v>0</v>
      </c>
      <c r="FB28">
        <v>-9.8949999999995E-2</v>
      </c>
      <c r="FC28">
        <v>0</v>
      </c>
      <c r="FD28">
        <v>0</v>
      </c>
      <c r="FE28">
        <v>0</v>
      </c>
      <c r="FF28">
        <v>-1</v>
      </c>
      <c r="FG28">
        <v>-1</v>
      </c>
      <c r="FH28">
        <v>-1</v>
      </c>
      <c r="FI28">
        <v>-1</v>
      </c>
      <c r="FJ28">
        <v>0.5</v>
      </c>
      <c r="FK28">
        <v>0.4</v>
      </c>
      <c r="FL28">
        <v>2</v>
      </c>
      <c r="FM28">
        <v>506.65199999999999</v>
      </c>
      <c r="FN28">
        <v>503.363</v>
      </c>
      <c r="FO28">
        <v>21.759699999999999</v>
      </c>
      <c r="FP28">
        <v>26.021799999999999</v>
      </c>
      <c r="FQ28">
        <v>30</v>
      </c>
      <c r="FR28">
        <v>26.0106</v>
      </c>
      <c r="FS28">
        <v>25.9971</v>
      </c>
      <c r="FT28">
        <v>20.360499999999998</v>
      </c>
      <c r="FU28">
        <v>0</v>
      </c>
      <c r="FV28">
        <v>0</v>
      </c>
      <c r="FW28">
        <v>21.76</v>
      </c>
      <c r="FX28">
        <v>400</v>
      </c>
      <c r="FY28">
        <v>0</v>
      </c>
      <c r="FZ28">
        <v>102.077</v>
      </c>
      <c r="GA28">
        <v>102.276</v>
      </c>
    </row>
    <row r="29" spans="1:183" x14ac:dyDescent="0.35">
      <c r="A29">
        <v>12</v>
      </c>
      <c r="B29">
        <v>1599664975.5999999</v>
      </c>
      <c r="C29">
        <v>1800.5999999046301</v>
      </c>
      <c r="D29" t="s">
        <v>351</v>
      </c>
      <c r="E29" t="s">
        <v>352</v>
      </c>
      <c r="F29">
        <v>1599664975.5999999</v>
      </c>
      <c r="G29">
        <f t="shared" si="0"/>
        <v>2.5606471767861774E-3</v>
      </c>
      <c r="H29">
        <f t="shared" si="1"/>
        <v>-0.7423721694499531</v>
      </c>
      <c r="I29">
        <f t="shared" si="2"/>
        <v>399.58600000000001</v>
      </c>
      <c r="J29">
        <f t="shared" si="3"/>
        <v>398.38727598363164</v>
      </c>
      <c r="K29">
        <f t="shared" si="4"/>
        <v>40.695685320951448</v>
      </c>
      <c r="L29">
        <f t="shared" si="5"/>
        <v>40.818136258262001</v>
      </c>
      <c r="M29">
        <f t="shared" si="6"/>
        <v>0.39637422379207493</v>
      </c>
      <c r="N29">
        <f t="shared" si="7"/>
        <v>2.9653836446644162</v>
      </c>
      <c r="O29">
        <f t="shared" si="8"/>
        <v>0.36911745442375998</v>
      </c>
      <c r="P29">
        <f t="shared" si="9"/>
        <v>0.23299094277373777</v>
      </c>
      <c r="Q29">
        <f t="shared" si="10"/>
        <v>1.9963409403257826E-3</v>
      </c>
      <c r="R29">
        <f t="shared" si="11"/>
        <v>23.252009080554135</v>
      </c>
      <c r="S29">
        <f t="shared" si="12"/>
        <v>23.025099999999998</v>
      </c>
      <c r="T29">
        <f t="shared" si="13"/>
        <v>2.8240082952967054</v>
      </c>
      <c r="U29">
        <f t="shared" si="14"/>
        <v>71.58288584809975</v>
      </c>
      <c r="V29">
        <f t="shared" si="15"/>
        <v>2.1325567502255001</v>
      </c>
      <c r="W29">
        <f t="shared" si="16"/>
        <v>2.9791433035416119</v>
      </c>
      <c r="X29">
        <f t="shared" si="17"/>
        <v>0.69145154507120532</v>
      </c>
      <c r="Y29">
        <f t="shared" si="18"/>
        <v>-112.92454049627042</v>
      </c>
      <c r="Z29">
        <f t="shared" si="19"/>
        <v>141.75651889745311</v>
      </c>
      <c r="AA29">
        <f t="shared" si="20"/>
        <v>9.9565706380540355</v>
      </c>
      <c r="AB29">
        <f t="shared" si="21"/>
        <v>38.790545380177036</v>
      </c>
      <c r="AC29">
        <v>0</v>
      </c>
      <c r="AD29">
        <v>0</v>
      </c>
      <c r="AE29">
        <f t="shared" si="22"/>
        <v>1</v>
      </c>
      <c r="AF29">
        <f t="shared" si="23"/>
        <v>0</v>
      </c>
      <c r="AG29">
        <f t="shared" si="24"/>
        <v>54526.0789893744</v>
      </c>
      <c r="AH29" t="s">
        <v>353</v>
      </c>
      <c r="AI29">
        <v>10346.1</v>
      </c>
      <c r="AJ29">
        <v>709.33769230769201</v>
      </c>
      <c r="AK29">
        <v>2864.59</v>
      </c>
      <c r="AL29">
        <f t="shared" si="25"/>
        <v>2155.252307692308</v>
      </c>
      <c r="AM29">
        <f t="shared" si="26"/>
        <v>0.75237723642556453</v>
      </c>
      <c r="AN29">
        <v>-0.74237216944995299</v>
      </c>
      <c r="AO29" t="s">
        <v>354</v>
      </c>
      <c r="AP29" t="s">
        <v>354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2.1009409053695999E-2</v>
      </c>
      <c r="AV29">
        <f t="shared" si="29"/>
        <v>-0.7423721694499531</v>
      </c>
      <c r="AW29" t="e">
        <f t="shared" si="30"/>
        <v>#DIV/0!</v>
      </c>
      <c r="AX29" t="e">
        <f t="shared" si="31"/>
        <v>#DIV/0!</v>
      </c>
      <c r="AY29">
        <f t="shared" si="32"/>
        <v>-5.2844086275232233E-15</v>
      </c>
      <c r="AZ29" t="e">
        <f t="shared" si="33"/>
        <v>#DIV/0!</v>
      </c>
      <c r="BA29" t="s">
        <v>354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1.3291204884810914</v>
      </c>
      <c r="BH29" t="e">
        <f t="shared" si="39"/>
        <v>#DIV/0!</v>
      </c>
      <c r="BI29" t="e">
        <f t="shared" si="40"/>
        <v>#DIV/0!</v>
      </c>
      <c r="BJ29">
        <v>1614</v>
      </c>
      <c r="BK29">
        <v>300</v>
      </c>
      <c r="BL29">
        <v>300</v>
      </c>
      <c r="BM29">
        <v>300</v>
      </c>
      <c r="BN29">
        <v>10346.1</v>
      </c>
      <c r="BO29">
        <v>2778.92</v>
      </c>
      <c r="BP29">
        <v>-8.5782199999999992E-3</v>
      </c>
      <c r="BQ29">
        <v>6.62</v>
      </c>
      <c r="BR29">
        <f t="shared" si="41"/>
        <v>5.0011199999999999E-2</v>
      </c>
      <c r="BS29">
        <f t="shared" si="42"/>
        <v>2.1009409053695999E-2</v>
      </c>
      <c r="BT29">
        <f t="shared" si="43"/>
        <v>0.42009407999999998</v>
      </c>
      <c r="BU29">
        <f t="shared" si="44"/>
        <v>9.502128E-2</v>
      </c>
      <c r="BV29">
        <v>6</v>
      </c>
      <c r="BW29">
        <v>0.5</v>
      </c>
      <c r="BX29" t="s">
        <v>299</v>
      </c>
      <c r="BY29">
        <v>1599664975.5999999</v>
      </c>
      <c r="BZ29">
        <v>399.58600000000001</v>
      </c>
      <c r="CA29">
        <v>399.923</v>
      </c>
      <c r="CB29">
        <v>20.8765</v>
      </c>
      <c r="CC29">
        <v>17.867799999999999</v>
      </c>
      <c r="CD29">
        <v>402.09100000000001</v>
      </c>
      <c r="CE29">
        <v>20.973800000000001</v>
      </c>
      <c r="CF29">
        <v>499.988</v>
      </c>
      <c r="CG29">
        <v>102.051</v>
      </c>
      <c r="CH29">
        <v>0.100067</v>
      </c>
      <c r="CI29">
        <v>23.911799999999999</v>
      </c>
      <c r="CJ29">
        <v>23.025099999999998</v>
      </c>
      <c r="CK29">
        <v>999.9</v>
      </c>
      <c r="CL29">
        <v>0</v>
      </c>
      <c r="CM29">
        <v>0</v>
      </c>
      <c r="CN29">
        <v>10000.6</v>
      </c>
      <c r="CO29">
        <v>0</v>
      </c>
      <c r="CP29">
        <v>1.5289399999999999E-3</v>
      </c>
      <c r="CQ29">
        <v>5.0011199999999999E-2</v>
      </c>
      <c r="CR29">
        <v>0</v>
      </c>
      <c r="CS29">
        <v>0</v>
      </c>
      <c r="CT29">
        <v>0</v>
      </c>
      <c r="CU29">
        <v>708.52</v>
      </c>
      <c r="CV29">
        <v>5.0011199999999999E-2</v>
      </c>
      <c r="CW29">
        <v>-6.02</v>
      </c>
      <c r="CX29">
        <v>-0.65</v>
      </c>
      <c r="CY29">
        <v>36.061999999999998</v>
      </c>
      <c r="CZ29">
        <v>40.375</v>
      </c>
      <c r="DA29">
        <v>38.436999999999998</v>
      </c>
      <c r="DB29">
        <v>39.811999999999998</v>
      </c>
      <c r="DC29">
        <v>38.25</v>
      </c>
      <c r="DD29">
        <v>0</v>
      </c>
      <c r="DE29">
        <v>0</v>
      </c>
      <c r="DF29">
        <v>0</v>
      </c>
      <c r="DG29">
        <v>81</v>
      </c>
      <c r="DH29">
        <v>0</v>
      </c>
      <c r="DI29">
        <v>709.33769230769201</v>
      </c>
      <c r="DJ29">
        <v>-0.76239310514732295</v>
      </c>
      <c r="DK29">
        <v>-5.3623932769469498</v>
      </c>
      <c r="DL29">
        <v>-6.6996153846153801</v>
      </c>
      <c r="DM29">
        <v>15</v>
      </c>
      <c r="DN29">
        <v>1599664950.0999999</v>
      </c>
      <c r="DO29" t="s">
        <v>355</v>
      </c>
      <c r="DP29">
        <v>1599664940.0999999</v>
      </c>
      <c r="DQ29">
        <v>1599664950.0999999</v>
      </c>
      <c r="DR29">
        <v>27</v>
      </c>
      <c r="DS29">
        <v>-1.6E-2</v>
      </c>
      <c r="DT29">
        <v>2E-3</v>
      </c>
      <c r="DU29">
        <v>-2.5049999999999999</v>
      </c>
      <c r="DV29">
        <v>-9.7000000000000003E-2</v>
      </c>
      <c r="DW29">
        <v>400</v>
      </c>
      <c r="DX29">
        <v>18</v>
      </c>
      <c r="DY29">
        <v>0.25</v>
      </c>
      <c r="DZ29">
        <v>0.03</v>
      </c>
      <c r="EA29">
        <v>400.01039024390201</v>
      </c>
      <c r="EB29">
        <v>-5.4146341459538096E-3</v>
      </c>
      <c r="EC29">
        <v>3.42351110944243E-2</v>
      </c>
      <c r="ED29">
        <v>1</v>
      </c>
      <c r="EE29">
        <v>399.515731707317</v>
      </c>
      <c r="EF29">
        <v>0.23383275261285799</v>
      </c>
      <c r="EG29">
        <v>3.6099472592756199E-2</v>
      </c>
      <c r="EH29">
        <v>1</v>
      </c>
      <c r="EI29">
        <v>17.866329268292699</v>
      </c>
      <c r="EJ29">
        <v>5.8975609756303097E-3</v>
      </c>
      <c r="EK29">
        <v>1.29544114389154E-3</v>
      </c>
      <c r="EL29">
        <v>1</v>
      </c>
      <c r="EM29">
        <v>20.856980487804901</v>
      </c>
      <c r="EN29">
        <v>0.471675261324071</v>
      </c>
      <c r="EO29">
        <v>0.13357439914549099</v>
      </c>
      <c r="EP29">
        <v>1</v>
      </c>
      <c r="EQ29">
        <v>4</v>
      </c>
      <c r="ER29">
        <v>4</v>
      </c>
      <c r="ES29" t="s">
        <v>305</v>
      </c>
      <c r="ET29">
        <v>100</v>
      </c>
      <c r="EU29">
        <v>100</v>
      </c>
      <c r="EV29">
        <v>-2.5049999999999999</v>
      </c>
      <c r="EW29">
        <v>-9.7299999999999998E-2</v>
      </c>
      <c r="EX29">
        <v>-2.5051999999999999</v>
      </c>
      <c r="EY29">
        <v>0</v>
      </c>
      <c r="EZ29">
        <v>0</v>
      </c>
      <c r="FA29">
        <v>0</v>
      </c>
      <c r="FB29">
        <v>-9.7309999999996705E-2</v>
      </c>
      <c r="FC29">
        <v>0</v>
      </c>
      <c r="FD29">
        <v>0</v>
      </c>
      <c r="FE29">
        <v>0</v>
      </c>
      <c r="FF29">
        <v>-1</v>
      </c>
      <c r="FG29">
        <v>-1</v>
      </c>
      <c r="FH29">
        <v>-1</v>
      </c>
      <c r="FI29">
        <v>-1</v>
      </c>
      <c r="FJ29">
        <v>0.6</v>
      </c>
      <c r="FK29">
        <v>0.4</v>
      </c>
      <c r="FL29">
        <v>2</v>
      </c>
      <c r="FM29">
        <v>506.97300000000001</v>
      </c>
      <c r="FN29">
        <v>503.36599999999999</v>
      </c>
      <c r="FO29">
        <v>21.760200000000001</v>
      </c>
      <c r="FP29">
        <v>26.023900000000001</v>
      </c>
      <c r="FQ29">
        <v>30.0002</v>
      </c>
      <c r="FR29">
        <v>26.015499999999999</v>
      </c>
      <c r="FS29">
        <v>26.002700000000001</v>
      </c>
      <c r="FT29">
        <v>20.359300000000001</v>
      </c>
      <c r="FU29">
        <v>0</v>
      </c>
      <c r="FV29">
        <v>0</v>
      </c>
      <c r="FW29">
        <v>21.76</v>
      </c>
      <c r="FX29">
        <v>400</v>
      </c>
      <c r="FY29">
        <v>0</v>
      </c>
      <c r="FZ29">
        <v>102.077</v>
      </c>
      <c r="GA29">
        <v>102.27800000000001</v>
      </c>
    </row>
    <row r="30" spans="1:183" x14ac:dyDescent="0.35">
      <c r="A30">
        <v>13</v>
      </c>
      <c r="B30">
        <v>1599666341.5</v>
      </c>
      <c r="C30">
        <v>3166.5</v>
      </c>
      <c r="D30" t="s">
        <v>356</v>
      </c>
      <c r="E30" t="s">
        <v>357</v>
      </c>
      <c r="F30">
        <v>1599666341.5</v>
      </c>
      <c r="G30">
        <f t="shared" si="0"/>
        <v>1.1218883817280124E-3</v>
      </c>
      <c r="H30">
        <f t="shared" si="1"/>
        <v>-0.85349145821997963</v>
      </c>
      <c r="I30">
        <f t="shared" si="2"/>
        <v>400.49099999999999</v>
      </c>
      <c r="J30">
        <f t="shared" si="3"/>
        <v>405.22212193591429</v>
      </c>
      <c r="K30">
        <f t="shared" si="4"/>
        <v>41.389474252068382</v>
      </c>
      <c r="L30">
        <f t="shared" si="5"/>
        <v>40.906236445074001</v>
      </c>
      <c r="M30">
        <f t="shared" si="6"/>
        <v>0.13881214917985421</v>
      </c>
      <c r="N30">
        <f t="shared" si="7"/>
        <v>2.9640952463496113</v>
      </c>
      <c r="O30">
        <f t="shared" si="8"/>
        <v>0.13529920179852534</v>
      </c>
      <c r="P30">
        <f t="shared" si="9"/>
        <v>8.4870220722712525E-2</v>
      </c>
      <c r="Q30">
        <f t="shared" si="10"/>
        <v>1.9963409403257826E-3</v>
      </c>
      <c r="R30">
        <f t="shared" si="11"/>
        <v>23.30085512855814</v>
      </c>
      <c r="S30">
        <f t="shared" si="12"/>
        <v>22.973500000000001</v>
      </c>
      <c r="T30">
        <f t="shared" si="13"/>
        <v>2.8152022385131423</v>
      </c>
      <c r="U30">
        <f t="shared" si="14"/>
        <v>68.041294248270304</v>
      </c>
      <c r="V30">
        <f t="shared" si="15"/>
        <v>1.9881796935528</v>
      </c>
      <c r="W30">
        <f t="shared" si="16"/>
        <v>2.9220192171805168</v>
      </c>
      <c r="X30">
        <f t="shared" si="17"/>
        <v>0.82702254496034233</v>
      </c>
      <c r="Y30">
        <f t="shared" si="18"/>
        <v>-49.475277634205348</v>
      </c>
      <c r="Z30">
        <f t="shared" si="19"/>
        <v>98.532866781211794</v>
      </c>
      <c r="AA30">
        <f t="shared" si="20"/>
        <v>6.9105969663388791</v>
      </c>
      <c r="AB30">
        <f t="shared" si="21"/>
        <v>55.970182454285649</v>
      </c>
      <c r="AC30">
        <v>0</v>
      </c>
      <c r="AD30">
        <v>0</v>
      </c>
      <c r="AE30">
        <f t="shared" si="22"/>
        <v>1</v>
      </c>
      <c r="AF30">
        <f t="shared" si="23"/>
        <v>0</v>
      </c>
      <c r="AG30">
        <f t="shared" si="24"/>
        <v>54546.776354701651</v>
      </c>
      <c r="AH30" t="s">
        <v>358</v>
      </c>
      <c r="AI30">
        <v>10351.4</v>
      </c>
      <c r="AJ30">
        <v>722.32807692307699</v>
      </c>
      <c r="AK30">
        <v>3272.98</v>
      </c>
      <c r="AL30">
        <f t="shared" si="25"/>
        <v>2550.6519230769231</v>
      </c>
      <c r="AM30">
        <f t="shared" si="26"/>
        <v>0.77930568566777769</v>
      </c>
      <c r="AN30">
        <v>-0.85349145821997996</v>
      </c>
      <c r="AO30" t="s">
        <v>354</v>
      </c>
      <c r="AP30" t="s">
        <v>354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2.1009409053695999E-2</v>
      </c>
      <c r="AV30">
        <f t="shared" si="29"/>
        <v>-0.85349145821997963</v>
      </c>
      <c r="AW30" t="e">
        <f t="shared" si="30"/>
        <v>#DIV/0!</v>
      </c>
      <c r="AX30" t="e">
        <f t="shared" si="31"/>
        <v>#DIV/0!</v>
      </c>
      <c r="AY30">
        <f t="shared" si="32"/>
        <v>1.585322588256967E-14</v>
      </c>
      <c r="AZ30" t="e">
        <f t="shared" si="33"/>
        <v>#DIV/0!</v>
      </c>
      <c r="BA30" t="s">
        <v>354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1.2831935123675018</v>
      </c>
      <c r="BH30" t="e">
        <f t="shared" si="39"/>
        <v>#DIV/0!</v>
      </c>
      <c r="BI30" t="e">
        <f t="shared" si="40"/>
        <v>#DIV/0!</v>
      </c>
      <c r="BJ30">
        <v>1615</v>
      </c>
      <c r="BK30">
        <v>300</v>
      </c>
      <c r="BL30">
        <v>300</v>
      </c>
      <c r="BM30">
        <v>300</v>
      </c>
      <c r="BN30">
        <v>10351.4</v>
      </c>
      <c r="BO30">
        <v>3225.07</v>
      </c>
      <c r="BP30">
        <v>-8.5860599999999995E-3</v>
      </c>
      <c r="BQ30">
        <v>12.84</v>
      </c>
      <c r="BR30">
        <f t="shared" si="41"/>
        <v>5.0011199999999999E-2</v>
      </c>
      <c r="BS30">
        <f t="shared" si="42"/>
        <v>2.1009409053695999E-2</v>
      </c>
      <c r="BT30">
        <f t="shared" si="43"/>
        <v>0.42009407999999998</v>
      </c>
      <c r="BU30">
        <f t="shared" si="44"/>
        <v>9.502128E-2</v>
      </c>
      <c r="BV30">
        <v>6</v>
      </c>
      <c r="BW30">
        <v>0.5</v>
      </c>
      <c r="BX30" t="s">
        <v>299</v>
      </c>
      <c r="BY30">
        <v>1599666341.5</v>
      </c>
      <c r="BZ30">
        <v>400.49099999999999</v>
      </c>
      <c r="CA30">
        <v>400.00599999999997</v>
      </c>
      <c r="CB30">
        <v>19.465199999999999</v>
      </c>
      <c r="CC30">
        <v>18.145199999999999</v>
      </c>
      <c r="CD30">
        <v>403.06200000000001</v>
      </c>
      <c r="CE30">
        <v>19.5625</v>
      </c>
      <c r="CF30">
        <v>500.02300000000002</v>
      </c>
      <c r="CG30">
        <v>102.04</v>
      </c>
      <c r="CH30">
        <v>0.100214</v>
      </c>
      <c r="CI30">
        <v>23.5901</v>
      </c>
      <c r="CJ30">
        <v>22.973500000000001</v>
      </c>
      <c r="CK30">
        <v>999.9</v>
      </c>
      <c r="CL30">
        <v>0</v>
      </c>
      <c r="CM30">
        <v>0</v>
      </c>
      <c r="CN30">
        <v>9994.3799999999992</v>
      </c>
      <c r="CO30">
        <v>0</v>
      </c>
      <c r="CP30">
        <v>1.5289399999999999E-3</v>
      </c>
      <c r="CQ30">
        <v>5.0011199999999999E-2</v>
      </c>
      <c r="CR30">
        <v>0</v>
      </c>
      <c r="CS30">
        <v>0</v>
      </c>
      <c r="CT30">
        <v>0</v>
      </c>
      <c r="CU30">
        <v>721.34</v>
      </c>
      <c r="CV30">
        <v>5.0011199999999999E-2</v>
      </c>
      <c r="CW30">
        <v>-14.77</v>
      </c>
      <c r="CX30">
        <v>-0.55000000000000004</v>
      </c>
      <c r="CY30">
        <v>34</v>
      </c>
      <c r="CZ30">
        <v>39.125</v>
      </c>
      <c r="DA30">
        <v>36.625</v>
      </c>
      <c r="DB30">
        <v>38.936999999999998</v>
      </c>
      <c r="DC30">
        <v>36.5</v>
      </c>
      <c r="DD30">
        <v>0</v>
      </c>
      <c r="DE30">
        <v>0</v>
      </c>
      <c r="DF30">
        <v>0</v>
      </c>
      <c r="DG30">
        <v>1365</v>
      </c>
      <c r="DH30">
        <v>0</v>
      </c>
      <c r="DI30">
        <v>722.32807692307699</v>
      </c>
      <c r="DJ30">
        <v>7.3924785206669803</v>
      </c>
      <c r="DK30">
        <v>-0.29914527306189598</v>
      </c>
      <c r="DL30">
        <v>-16.664999999999999</v>
      </c>
      <c r="DM30">
        <v>15</v>
      </c>
      <c r="DN30">
        <v>1599666357.5</v>
      </c>
      <c r="DO30" t="s">
        <v>359</v>
      </c>
      <c r="DP30">
        <v>1599666357.5</v>
      </c>
      <c r="DQ30">
        <v>1599664950.0999999</v>
      </c>
      <c r="DR30">
        <v>28</v>
      </c>
      <c r="DS30">
        <v>-6.6000000000000003E-2</v>
      </c>
      <c r="DT30">
        <v>2E-3</v>
      </c>
      <c r="DU30">
        <v>-2.5710000000000002</v>
      </c>
      <c r="DV30">
        <v>-9.7000000000000003E-2</v>
      </c>
      <c r="DW30">
        <v>400</v>
      </c>
      <c r="DX30">
        <v>18</v>
      </c>
      <c r="DY30">
        <v>0.44</v>
      </c>
      <c r="DZ30">
        <v>0.03</v>
      </c>
      <c r="EA30">
        <v>399.99987499999997</v>
      </c>
      <c r="EB30">
        <v>-1.7347091934021501E-2</v>
      </c>
      <c r="EC30">
        <v>2.49761761484786E-2</v>
      </c>
      <c r="ED30">
        <v>1</v>
      </c>
      <c r="EE30">
        <v>400.56507499999998</v>
      </c>
      <c r="EF30">
        <v>7.1268292683081796E-2</v>
      </c>
      <c r="EG30">
        <v>1.38209759062085E-2</v>
      </c>
      <c r="EH30">
        <v>1</v>
      </c>
      <c r="EI30">
        <v>18.143145000000001</v>
      </c>
      <c r="EJ30">
        <v>1.6923827392080201E-2</v>
      </c>
      <c r="EK30">
        <v>1.83111304948625E-3</v>
      </c>
      <c r="EL30">
        <v>1</v>
      </c>
      <c r="EM30">
        <v>19.460102500000001</v>
      </c>
      <c r="EN30">
        <v>2.64078799249217E-2</v>
      </c>
      <c r="EO30">
        <v>2.6017770369501001E-3</v>
      </c>
      <c r="EP30">
        <v>1</v>
      </c>
      <c r="EQ30">
        <v>4</v>
      </c>
      <c r="ER30">
        <v>4</v>
      </c>
      <c r="ES30" t="s">
        <v>305</v>
      </c>
      <c r="ET30">
        <v>100</v>
      </c>
      <c r="EU30">
        <v>100</v>
      </c>
      <c r="EV30">
        <v>-2.5710000000000002</v>
      </c>
      <c r="EW30">
        <v>-9.7299999999999998E-2</v>
      </c>
      <c r="EX30">
        <v>-2.5051999999999999</v>
      </c>
      <c r="EY30">
        <v>0</v>
      </c>
      <c r="EZ30">
        <v>0</v>
      </c>
      <c r="FA30">
        <v>0</v>
      </c>
      <c r="FB30">
        <v>-9.7309999999996705E-2</v>
      </c>
      <c r="FC30">
        <v>0</v>
      </c>
      <c r="FD30">
        <v>0</v>
      </c>
      <c r="FE30">
        <v>0</v>
      </c>
      <c r="FF30">
        <v>-1</v>
      </c>
      <c r="FG30">
        <v>-1</v>
      </c>
      <c r="FH30">
        <v>-1</v>
      </c>
      <c r="FI30">
        <v>-1</v>
      </c>
      <c r="FJ30">
        <v>23.4</v>
      </c>
      <c r="FK30">
        <v>23.2</v>
      </c>
      <c r="FL30">
        <v>2</v>
      </c>
      <c r="FM30">
        <v>506.19900000000001</v>
      </c>
      <c r="FN30">
        <v>501.71499999999997</v>
      </c>
      <c r="FO30">
        <v>21.76</v>
      </c>
      <c r="FP30">
        <v>26.1008</v>
      </c>
      <c r="FQ30">
        <v>30.0001</v>
      </c>
      <c r="FR30">
        <v>26.098400000000002</v>
      </c>
      <c r="FS30">
        <v>26.092400000000001</v>
      </c>
      <c r="FT30">
        <v>20.3873</v>
      </c>
      <c r="FU30">
        <v>0</v>
      </c>
      <c r="FV30">
        <v>0</v>
      </c>
      <c r="FW30">
        <v>21.76</v>
      </c>
      <c r="FX30">
        <v>400</v>
      </c>
      <c r="FY30">
        <v>0</v>
      </c>
      <c r="FZ30">
        <v>102.057</v>
      </c>
      <c r="GA30">
        <v>102.256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2020-09-09T10:51:05Z</dcterms:created>
  <dcterms:modified xsi:type="dcterms:W3CDTF">2020-09-21T13:49:26Z</dcterms:modified>
</cp:coreProperties>
</file>